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540" windowWidth="15480" windowHeight="11520" tabRatio="823" activeTab="5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4562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8" i="7" l="1"/>
  <c r="P10" i="7"/>
  <c r="P6" i="7"/>
  <c r="O6" i="7"/>
  <c r="G11" i="7"/>
  <c r="I11" i="7"/>
  <c r="H10" i="7"/>
  <c r="I10" i="7"/>
  <c r="I8" i="7"/>
  <c r="H8" i="7"/>
  <c r="H6" i="7"/>
  <c r="I6" i="7"/>
  <c r="R6" i="2"/>
  <c r="S6" i="2"/>
  <c r="S5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4" i="2"/>
  <c r="R5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4" i="2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4" i="4"/>
  <c r="N14" i="4"/>
  <c r="O21" i="2"/>
  <c r="O11" i="2"/>
  <c r="T6" i="1"/>
  <c r="T7" i="1"/>
  <c r="T8" i="1"/>
  <c r="T9" i="1"/>
  <c r="T10" i="1"/>
  <c r="T11" i="1"/>
  <c r="T12" i="1"/>
  <c r="T13" i="1"/>
  <c r="T14" i="1"/>
  <c r="T15" i="1"/>
  <c r="T16" i="1"/>
  <c r="T5" i="1"/>
  <c r="S6" i="1"/>
  <c r="S7" i="1"/>
  <c r="S8" i="1"/>
  <c r="S9" i="1"/>
  <c r="S10" i="1"/>
  <c r="S11" i="1"/>
  <c r="S12" i="1"/>
  <c r="S13" i="1"/>
  <c r="S14" i="1"/>
  <c r="S15" i="1"/>
  <c r="S16" i="1"/>
  <c r="S5" i="1"/>
  <c r="R6" i="1"/>
  <c r="R7" i="1"/>
  <c r="R8" i="1"/>
  <c r="R9" i="1"/>
  <c r="R10" i="1"/>
  <c r="R11" i="1"/>
  <c r="R12" i="1"/>
  <c r="R13" i="1"/>
  <c r="R14" i="1"/>
  <c r="R15" i="1"/>
  <c r="R16" i="1"/>
  <c r="R5" i="1"/>
  <c r="Q6" i="1"/>
  <c r="Q7" i="1"/>
  <c r="Q8" i="1"/>
  <c r="Q9" i="1"/>
  <c r="Q10" i="1"/>
  <c r="Q11" i="1"/>
  <c r="Q12" i="1"/>
  <c r="Q13" i="1"/>
  <c r="Q14" i="1"/>
  <c r="Q15" i="1"/>
  <c r="Q16" i="1"/>
  <c r="Q5" i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O5" i="2"/>
  <c r="O6" i="2"/>
  <c r="O7" i="2"/>
  <c r="O8" i="2"/>
  <c r="O9" i="2"/>
  <c r="O10" i="2"/>
  <c r="O12" i="2"/>
  <c r="O13" i="2"/>
  <c r="O14" i="2"/>
  <c r="O15" i="2"/>
  <c r="O16" i="2"/>
  <c r="O17" i="2"/>
  <c r="O18" i="2"/>
  <c r="O19" i="2"/>
  <c r="O20" i="2"/>
  <c r="O4" i="2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4" i="4"/>
  <c r="N5" i="4"/>
  <c r="N6" i="4"/>
  <c r="N7" i="4"/>
  <c r="N8" i="4"/>
  <c r="N9" i="4"/>
  <c r="N10" i="4"/>
  <c r="N11" i="4"/>
  <c r="N12" i="4"/>
  <c r="N13" i="4"/>
  <c r="N15" i="4"/>
  <c r="N16" i="4"/>
  <c r="N17" i="4"/>
  <c r="N18" i="4"/>
  <c r="N19" i="4"/>
  <c r="N20" i="4"/>
  <c r="N21" i="4"/>
  <c r="N4" i="4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4" i="2"/>
  <c r="K18" i="2"/>
  <c r="P6" i="1"/>
  <c r="P7" i="1"/>
  <c r="P8" i="1"/>
  <c r="P9" i="1"/>
  <c r="P10" i="1"/>
  <c r="P11" i="1"/>
  <c r="P12" i="1"/>
  <c r="P13" i="1"/>
  <c r="P14" i="1"/>
  <c r="P15" i="1"/>
  <c r="P16" i="1"/>
  <c r="P5" i="1"/>
  <c r="L4" i="2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K4" i="4"/>
  <c r="J4" i="4"/>
  <c r="K19" i="2"/>
  <c r="K20" i="2"/>
  <c r="K21" i="2"/>
  <c r="M6" i="1"/>
  <c r="M7" i="1"/>
  <c r="M8" i="1"/>
  <c r="M9" i="1"/>
  <c r="M10" i="1"/>
  <c r="M11" i="1"/>
  <c r="M12" i="1"/>
  <c r="M13" i="1"/>
  <c r="M14" i="1"/>
  <c r="M15" i="1"/>
  <c r="M16" i="1"/>
  <c r="L6" i="1"/>
  <c r="L7" i="1"/>
  <c r="L8" i="1"/>
  <c r="L9" i="1"/>
  <c r="L10" i="1"/>
  <c r="L11" i="1"/>
  <c r="L12" i="1"/>
  <c r="L13" i="1"/>
  <c r="L14" i="1"/>
  <c r="L15" i="1"/>
  <c r="L16" i="1"/>
  <c r="M5" i="1"/>
  <c r="L5" i="1"/>
  <c r="I6" i="1"/>
  <c r="I7" i="1"/>
  <c r="I8" i="1"/>
  <c r="I9" i="1"/>
  <c r="I10" i="1"/>
  <c r="I11" i="1"/>
  <c r="I12" i="1"/>
  <c r="I13" i="1"/>
  <c r="I14" i="1"/>
  <c r="I15" i="1"/>
  <c r="I16" i="1"/>
  <c r="I5" i="1"/>
  <c r="H16" i="1"/>
  <c r="H15" i="1"/>
  <c r="H14" i="1"/>
  <c r="H13" i="1"/>
  <c r="H12" i="1"/>
  <c r="H11" i="1"/>
  <c r="H10" i="1"/>
  <c r="H9" i="1"/>
  <c r="H8" i="1"/>
  <c r="H7" i="1"/>
  <c r="H6" i="1"/>
  <c r="H5" i="1"/>
  <c r="G4" i="4"/>
  <c r="G5" i="4"/>
  <c r="G6" i="4"/>
  <c r="G7" i="4"/>
  <c r="G8" i="4"/>
  <c r="G9" i="4"/>
  <c r="G10" i="4"/>
  <c r="G11" i="4"/>
  <c r="F11" i="4"/>
  <c r="F10" i="4"/>
  <c r="F9" i="4"/>
  <c r="F8" i="4"/>
  <c r="F7" i="4"/>
  <c r="F6" i="4"/>
  <c r="F5" i="4"/>
  <c r="F4" i="4"/>
  <c r="G13" i="4"/>
  <c r="G14" i="4"/>
  <c r="G15" i="4"/>
  <c r="G16" i="4"/>
  <c r="G17" i="4"/>
  <c r="G18" i="4"/>
  <c r="G19" i="4"/>
  <c r="G20" i="4"/>
  <c r="G21" i="4"/>
  <c r="G12" i="4"/>
  <c r="F12" i="4"/>
  <c r="F13" i="4"/>
  <c r="F14" i="4"/>
  <c r="F15" i="4"/>
  <c r="F16" i="4"/>
  <c r="F17" i="4"/>
  <c r="F18" i="4"/>
  <c r="F19" i="4"/>
  <c r="F20" i="4"/>
  <c r="F21" i="4"/>
  <c r="H4" i="2"/>
  <c r="H5" i="2"/>
  <c r="H6" i="2"/>
  <c r="H7" i="2"/>
  <c r="G7" i="2"/>
  <c r="G6" i="2"/>
  <c r="G5" i="2"/>
  <c r="G4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8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7" i="7"/>
  <c r="I7" i="7"/>
  <c r="O7" i="7"/>
  <c r="G8" i="7"/>
  <c r="O8" i="7"/>
  <c r="G9" i="7"/>
  <c r="I9" i="7"/>
  <c r="O9" i="7"/>
  <c r="G10" i="7"/>
  <c r="O10" i="7"/>
  <c r="O11" i="7"/>
  <c r="G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6" i="3"/>
  <c r="P6" i="3"/>
  <c r="G7" i="3"/>
  <c r="O7" i="3"/>
  <c r="G8" i="3"/>
  <c r="O8" i="3"/>
  <c r="G9" i="3"/>
  <c r="O9" i="3"/>
  <c r="G10" i="3"/>
  <c r="O10" i="3"/>
  <c r="G11" i="3"/>
  <c r="O11" i="3"/>
  <c r="G6" i="3"/>
  <c r="O6" i="3"/>
  <c r="H23" i="3"/>
  <c r="M23" i="3"/>
  <c r="H24" i="3"/>
  <c r="M24" i="3"/>
  <c r="H25" i="3"/>
  <c r="M25" i="3"/>
  <c r="H26" i="3"/>
  <c r="M26" i="3"/>
  <c r="H27" i="3"/>
  <c r="M27" i="3"/>
  <c r="H22" i="3"/>
  <c r="M22" i="3"/>
  <c r="G23" i="3"/>
  <c r="K23" i="3"/>
  <c r="G24" i="3"/>
  <c r="K24" i="3"/>
  <c r="G25" i="3"/>
  <c r="K25" i="3"/>
  <c r="G26" i="3"/>
  <c r="K26" i="3"/>
  <c r="G27" i="3"/>
  <c r="K27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2" i="3"/>
  <c r="F22" i="3"/>
  <c r="I22" i="3"/>
  <c r="G7" i="6"/>
  <c r="R7" i="6"/>
  <c r="G8" i="6"/>
  <c r="R8" i="6"/>
  <c r="G9" i="6"/>
  <c r="R9" i="6"/>
  <c r="G10" i="6"/>
  <c r="R10" i="6"/>
  <c r="G11" i="6"/>
  <c r="R11" i="6"/>
  <c r="G6" i="6"/>
  <c r="R6" i="6"/>
  <c r="I7" i="6"/>
  <c r="Q7" i="6"/>
  <c r="I8" i="6"/>
  <c r="Q8" i="6"/>
  <c r="I9" i="6"/>
  <c r="Q9" i="6"/>
  <c r="I10" i="6"/>
  <c r="Q10" i="6"/>
  <c r="I11" i="6"/>
  <c r="Q11" i="6"/>
  <c r="I6" i="6"/>
  <c r="Q6" i="6"/>
  <c r="P7" i="6"/>
  <c r="P8" i="6"/>
  <c r="P9" i="6"/>
  <c r="P10" i="6"/>
  <c r="P11" i="6"/>
  <c r="P6" i="6"/>
  <c r="K6" i="6"/>
  <c r="O7" i="6"/>
  <c r="O8" i="6"/>
  <c r="O9" i="6"/>
  <c r="O10" i="6"/>
  <c r="O11" i="6"/>
  <c r="O6" i="6"/>
  <c r="X7" i="7"/>
  <c r="X9" i="7"/>
  <c r="W7" i="7"/>
  <c r="W9" i="7"/>
  <c r="W10" i="7"/>
  <c r="W6" i="7"/>
  <c r="V7" i="7"/>
  <c r="V10" i="7"/>
  <c r="V6" i="7"/>
  <c r="U7" i="7"/>
  <c r="U8" i="7"/>
  <c r="U9" i="7"/>
  <c r="U10" i="7"/>
  <c r="U11" i="7"/>
  <c r="U6" i="7"/>
  <c r="T7" i="7"/>
  <c r="T8" i="7"/>
  <c r="T9" i="7"/>
  <c r="T10" i="7"/>
  <c r="T11" i="7"/>
  <c r="T6" i="7"/>
  <c r="H7" i="7"/>
  <c r="S7" i="7"/>
  <c r="S8" i="7"/>
  <c r="H9" i="7"/>
  <c r="S9" i="7"/>
  <c r="S10" i="7"/>
  <c r="S6" i="7"/>
  <c r="R7" i="7"/>
  <c r="R8" i="7"/>
  <c r="R9" i="7"/>
  <c r="R10" i="7"/>
  <c r="R11" i="7"/>
  <c r="R6" i="7"/>
  <c r="Q7" i="7"/>
  <c r="Q8" i="7"/>
  <c r="Q9" i="7"/>
  <c r="Q10" i="7"/>
  <c r="Q11" i="7"/>
  <c r="Q6" i="7"/>
  <c r="P7" i="7"/>
  <c r="P8" i="7"/>
  <c r="P9" i="7"/>
  <c r="N7" i="7"/>
  <c r="N8" i="7"/>
  <c r="N9" i="7"/>
  <c r="M7" i="7"/>
  <c r="M9" i="7"/>
  <c r="M10" i="7"/>
  <c r="M6" i="7"/>
  <c r="L7" i="7"/>
  <c r="L10" i="7"/>
  <c r="L6" i="7"/>
  <c r="K7" i="7"/>
  <c r="K8" i="7"/>
  <c r="K9" i="7"/>
  <c r="K10" i="7"/>
  <c r="K11" i="7"/>
  <c r="K6" i="7"/>
  <c r="J7" i="7"/>
  <c r="J8" i="7"/>
  <c r="J9" i="7"/>
  <c r="J10" i="7"/>
  <c r="J11" i="7"/>
  <c r="J6" i="7"/>
  <c r="X7" i="6"/>
  <c r="X8" i="6"/>
  <c r="X9" i="6"/>
  <c r="X10" i="6"/>
  <c r="X11" i="6"/>
  <c r="X6" i="6"/>
  <c r="W7" i="6"/>
  <c r="W8" i="6"/>
  <c r="W9" i="6"/>
  <c r="W10" i="6"/>
  <c r="W11" i="6"/>
  <c r="W6" i="6"/>
  <c r="V7" i="6"/>
  <c r="V8" i="6"/>
  <c r="V9" i="6"/>
  <c r="V10" i="6"/>
  <c r="V11" i="6"/>
  <c r="V6" i="6"/>
  <c r="U7" i="6"/>
  <c r="U8" i="6"/>
  <c r="U9" i="6"/>
  <c r="U10" i="6"/>
  <c r="U11" i="6"/>
  <c r="U6" i="6"/>
  <c r="T7" i="6"/>
  <c r="T8" i="6"/>
  <c r="T9" i="6"/>
  <c r="T10" i="6"/>
  <c r="T11" i="6"/>
  <c r="T6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23" i="3"/>
  <c r="N24" i="3"/>
  <c r="N25" i="3"/>
  <c r="N26" i="3"/>
  <c r="N27" i="3"/>
  <c r="N22" i="3"/>
  <c r="L23" i="3"/>
  <c r="L24" i="3"/>
  <c r="L25" i="3"/>
  <c r="L26" i="3"/>
  <c r="L27" i="3"/>
  <c r="L22" i="3"/>
  <c r="J23" i="3"/>
  <c r="J24" i="3"/>
  <c r="J25" i="3"/>
  <c r="J26" i="3"/>
  <c r="J27" i="3"/>
  <c r="J22" i="3"/>
  <c r="N7" i="3"/>
  <c r="N8" i="3"/>
  <c r="N9" i="3"/>
  <c r="N10" i="3"/>
  <c r="N11" i="3"/>
  <c r="N6" i="3"/>
  <c r="M7" i="3"/>
  <c r="M8" i="3"/>
  <c r="M9" i="3"/>
  <c r="M10" i="3"/>
  <c r="M11" i="3"/>
  <c r="M6" i="3"/>
  <c r="L7" i="3"/>
  <c r="L8" i="3"/>
  <c r="L9" i="3"/>
  <c r="L10" i="3"/>
  <c r="L11" i="3"/>
  <c r="L6" i="3"/>
  <c r="K7" i="3"/>
  <c r="K8" i="3"/>
  <c r="K9" i="3"/>
  <c r="K10" i="3"/>
  <c r="K11" i="3"/>
  <c r="J7" i="3"/>
  <c r="J8" i="3"/>
  <c r="J9" i="3"/>
  <c r="J10" i="3"/>
  <c r="J11" i="3"/>
  <c r="K6" i="3"/>
  <c r="J6" i="3"/>
</calcChain>
</file>

<file path=xl/sharedStrings.xml><?xml version="1.0" encoding="utf-8"?>
<sst xmlns="http://schemas.openxmlformats.org/spreadsheetml/2006/main" count="301" uniqueCount="119">
  <si>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</si>
  <si>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</si>
  <si>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</si>
  <si>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</si>
  <si>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</si>
  <si>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</si>
  <si>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</si>
  <si>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</si>
  <si>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</si>
  <si>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</si>
  <si>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</si>
  <si>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</si>
  <si>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</si>
  <si>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</si>
  <si>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</si>
  <si>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</si>
  <si>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</si>
  <si>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</si>
  <si>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</si>
  <si>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</si>
  <si>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</si>
  <si>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</si>
  <si>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</si>
  <si>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</si>
  <si>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</si>
  <si>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</si>
  <si>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</si>
  <si>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</si>
  <si>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</si>
  <si>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</si>
  <si>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</si>
  <si>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</si>
  <si>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</si>
  <si>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</si>
  <si>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</si>
  <si>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</si>
  <si>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</si>
  <si>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</si>
  <si>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</si>
  <si>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</si>
  <si>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</si>
  <si>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</si>
  <si>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</si>
  <si>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</si>
  <si>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</si>
  <si>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</si>
  <si>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</si>
  <si>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</si>
  <si>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</si>
  <si>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</si>
  <si>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</si>
  <si>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</si>
  <si>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</si>
  <si>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</si>
  <si>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</si>
  <si>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</si>
  <si>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</si>
  <si>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</si>
  <si>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</si>
  <si>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</si>
  <si>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</si>
  <si>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</si>
  <si>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</si>
  <si>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</si>
  <si>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</si>
  <si>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</si>
  <si>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</si>
  <si>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</si>
  <si>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</si>
  <si>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</si>
  <si>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</si>
  <si>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</si>
  <si>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</si>
  <si>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</si>
  <si>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</si>
  <si>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</si>
  <si>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</si>
  <si>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</si>
  <si>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</si>
  <si>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</si>
  <si>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</si>
  <si>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</si>
  <si>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</si>
  <si>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</si>
  <si>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</si>
  <si>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</si>
  <si>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</si>
  <si>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</si>
  <si>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</si>
  <si>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</si>
  <si>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</si>
  <si>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</si>
  <si>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</si>
  <si>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</si>
  <si>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</si>
  <si>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</si>
  <si>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</si>
  <si>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</si>
  <si>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</si>
  <si>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P_Low_A</t>
  </si>
  <si>
    <t>P_Low_B</t>
  </si>
  <si>
    <t>P_Low_C</t>
  </si>
  <si>
    <t>P_High_A</t>
  </si>
  <si>
    <t>P_High_B</t>
  </si>
  <si>
    <t>*850</t>
  </si>
  <si>
    <t>P_High_C</t>
  </si>
  <si>
    <t>*Isopods</t>
  </si>
  <si>
    <t>Low_A</t>
  </si>
  <si>
    <t>**850</t>
  </si>
  <si>
    <t>** 1 worm</t>
  </si>
  <si>
    <t>Low_B</t>
  </si>
  <si>
    <t>Low_C</t>
  </si>
  <si>
    <t>High_A</t>
  </si>
  <si>
    <t>High_B</t>
  </si>
  <si>
    <t>High_C</t>
  </si>
  <si>
    <t>*isopod</t>
  </si>
  <si>
    <t>** Too low to report</t>
  </si>
  <si>
    <t>** Too Low to Report - not included in calculations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</si>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</sst>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theme="1"/>
      <name val="Verdana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0" fillId="0" borderId="0" xfId="0" applyFont="1"/>
    <xf numFmtId="0" fontId="1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" fillId="0" borderId="1" xfId="0" applyFont="1" applyBorder="1"/>
    <xf numFmtId="0" fontId="13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3" fillId="0" borderId="2" xfId="0" applyFont="1" applyBorder="1"/>
    <xf numFmtId="0" fontId="8" fillId="0" borderId="2" xfId="0" applyFont="1" applyBorder="1"/>
    <xf numFmtId="0" fontId="10" fillId="0" borderId="2" xfId="0" applyFont="1" applyBorder="1"/>
    <xf numFmtId="0" fontId="13" fillId="0" borderId="0" xfId="0" applyFont="1" applyBorder="1"/>
    <xf numFmtId="0" fontId="14" fillId="0" borderId="0" xfId="0" applyFont="1" applyBorder="1" applyAlignment="1"/>
    <xf numFmtId="0" fontId="2" fillId="0" borderId="0" xfId="0" applyFont="1" applyBorder="1"/>
    <xf numFmtId="164" fontId="15" fillId="0" borderId="0" xfId="0" applyNumberFormat="1" applyFont="1"/>
    <xf numFmtId="0" fontId="15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Fill="1" applyBorder="1"/>
    <xf numFmtId="0" fontId="0" fillId="0" borderId="0" xfId="0" applyAlignment="1">
      <alignment horizontal="right"/>
    </xf>
    <xf numFmtId="164" fontId="0" fillId="0" borderId="0" xfId="0" applyNumberFormat="1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7" fillId="0" borderId="0" xfId="0" applyNumberFormat="1" applyFont="1"/>
    <xf numFmtId="164" fontId="9" fillId="0" borderId="0" xfId="0" applyNumberFormat="1" applyFont="1"/>
    <xf numFmtId="0" fontId="16" fillId="0" borderId="0" xfId="0" applyFont="1" applyBorder="1"/>
    <xf numFmtId="0" fontId="16" fillId="0" borderId="0" xfId="0" applyFont="1"/>
    <xf numFmtId="0" fontId="0" fillId="0" borderId="0" xfId="0" applyFont="1"/>
    <xf numFmtId="0" fontId="7" fillId="0" borderId="0" xfId="0" applyFont="1" applyAlignment="1">
      <alignment horizontal="right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0"/>
  <sheetViews>
    <sheetView workbookViewId="0">
      <selection activeCell="D21" sqref="D21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hidden="1" customWidth="1"/>
    <col min="6" max="6" width="9.140625" style="18" hidden="1" customWidth="1"/>
    <col min="7" max="8" width="9.140625" hidden="1" customWidth="1"/>
    <col min="9" max="9" width="9.140625" style="19" hidden="1" customWidth="1"/>
    <col min="10" max="12" width="9.140625" hidden="1" customWidth="1"/>
    <col min="13" max="13" width="9.140625" style="19" hidden="1" customWidth="1"/>
    <col min="14" max="15" width="11.85546875" hidden="1" customWidth="1"/>
    <col min="16" max="16" width="9.140625" hidden="1" customWidth="1"/>
    <col min="17" max="17" width="9.140625" style="19" hidden="1" customWidth="1"/>
    <col min="18" max="18" width="36.140625" customWidth="1"/>
    <col min="19" max="19" width="40.710937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77" t="s">
        <v>0</v>
      </c>
      <c r="K1" s="75"/>
      <c r="L1" s="75"/>
      <c r="M1" s="76"/>
      <c r="N1" s="75" t="s">
        <v>1</v>
      </c>
      <c r="O1" s="75"/>
      <c r="P1" s="75"/>
      <c r="Q1" s="76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8" t="s">
        <v>7</v>
      </c>
      <c r="G2" s="79"/>
      <c r="H2" s="79"/>
      <c r="I2" s="79"/>
      <c r="J2" s="80" t="s">
        <v>8</v>
      </c>
      <c r="K2" s="73"/>
      <c r="L2" s="73"/>
      <c r="M2" s="74"/>
      <c r="N2" s="73" t="s">
        <v>8</v>
      </c>
      <c r="O2" s="73"/>
      <c r="P2" s="73"/>
      <c r="Q2" s="74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4</v>
      </c>
      <c r="B5" t="s">
        <v>107</v>
      </c>
      <c r="C5">
        <v>4</v>
      </c>
      <c r="D5">
        <v>577</v>
      </c>
      <c r="E5" s="56">
        <v>20</v>
      </c>
      <c r="F5" s="29">
        <v>0.99860000000000004</v>
      </c>
      <c r="G5" s="29">
        <v>0.99850000000000005</v>
      </c>
      <c r="H5" s="29">
        <f t="shared" ref="H5:H16" si="0">F5-G5</f>
        <v>9.9999999999988987E-5</v>
      </c>
      <c r="I5" s="36">
        <f>AVERAGE(F5:G5)</f>
        <v>0.99855000000000005</v>
      </c>
      <c r="J5" s="29">
        <v>1.0581</v>
      </c>
      <c r="K5" s="29">
        <v>1.0579000000000001</v>
      </c>
      <c r="L5" s="29">
        <f>J5-K5</f>
        <v>1.9999999999997797E-4</v>
      </c>
      <c r="M5" s="30">
        <f>AVERAGE(J5:K5)</f>
        <v>1.0580000000000001</v>
      </c>
      <c r="N5" s="29">
        <v>1.0527</v>
      </c>
      <c r="O5" s="29">
        <v>1.0526</v>
      </c>
      <c r="P5" s="29">
        <f>N5-O5</f>
        <v>9.9999999999988987E-5</v>
      </c>
      <c r="Q5" s="30">
        <f>AVERAGE(N5:O5)</f>
        <v>1.0526499999999999</v>
      </c>
      <c r="R5" s="29">
        <f>((M5-I5)-0.0103)*50</f>
        <v>2.4575</v>
      </c>
      <c r="S5" s="29">
        <f>((Q5-I5)-0.0103)*50</f>
        <v>2.1899999999999906</v>
      </c>
      <c r="T5" s="29">
        <f>R5-S5</f>
        <v>0.2675000000000094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578</v>
      </c>
      <c r="E6" s="19">
        <v>20</v>
      </c>
      <c r="F6" s="29">
        <v>1.0316000000000001</v>
      </c>
      <c r="G6" s="29">
        <v>1.0317000000000001</v>
      </c>
      <c r="H6" s="29">
        <f t="shared" si="0"/>
        <v>-9.9999999999988987E-5</v>
      </c>
      <c r="I6" s="36">
        <f t="shared" ref="I6:I16" si="1">AVERAGE(F6:G6)</f>
        <v>1.03165</v>
      </c>
      <c r="J6" s="29">
        <v>1.0780000000000001</v>
      </c>
      <c r="K6" s="29">
        <v>1.0782</v>
      </c>
      <c r="L6" s="29">
        <f t="shared" ref="L6:L16" si="2">J6-K6</f>
        <v>-1.9999999999997797E-4</v>
      </c>
      <c r="M6" s="30">
        <f t="shared" ref="M6:M16" si="3">AVERAGE(J6:K6)</f>
        <v>1.0781000000000001</v>
      </c>
      <c r="N6" s="29">
        <v>1.0730999999999999</v>
      </c>
      <c r="O6" s="29">
        <v>1.0731999999999999</v>
      </c>
      <c r="P6" s="29">
        <f t="shared" ref="P6:P16" si="4">N6-O6</f>
        <v>-9.9999999999988987E-5</v>
      </c>
      <c r="Q6" s="30">
        <f t="shared" ref="Q6:Q16" si="5">AVERAGE(N6:O6)</f>
        <v>1.07315</v>
      </c>
      <c r="R6" s="29">
        <f t="shared" ref="R6:R16" si="6">((M6-I6)-0.0103)*50</f>
        <v>1.807500000000005</v>
      </c>
      <c r="S6" s="29">
        <f t="shared" ref="S6:S16" si="7">((Q6-I6)-0.0103)*50</f>
        <v>1.5600000000000047</v>
      </c>
      <c r="T6" s="29">
        <f t="shared" ref="T6:T16" si="8">R6-S6</f>
        <v>0.24750000000000028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5</v>
      </c>
      <c r="B7" t="s">
        <v>110</v>
      </c>
      <c r="C7">
        <v>4</v>
      </c>
      <c r="D7">
        <v>579</v>
      </c>
      <c r="E7" s="19">
        <v>20</v>
      </c>
      <c r="F7" s="29">
        <v>1.0401</v>
      </c>
      <c r="G7" s="29">
        <v>1.0403</v>
      </c>
      <c r="H7" s="29">
        <f t="shared" si="0"/>
        <v>-1.9999999999997797E-4</v>
      </c>
      <c r="I7" s="36">
        <f t="shared" si="1"/>
        <v>1.0402</v>
      </c>
      <c r="J7" s="29">
        <v>1.0992999999999999</v>
      </c>
      <c r="K7" s="29">
        <v>1.0988</v>
      </c>
      <c r="L7" s="29">
        <f t="shared" si="2"/>
        <v>4.9999999999994493E-4</v>
      </c>
      <c r="M7" s="30">
        <f t="shared" si="3"/>
        <v>1.0990500000000001</v>
      </c>
      <c r="N7" s="29">
        <v>1.0936999999999999</v>
      </c>
      <c r="O7" s="29">
        <v>1.0935999999999999</v>
      </c>
      <c r="P7" s="29">
        <f t="shared" si="4"/>
        <v>9.9999999999988987E-5</v>
      </c>
      <c r="Q7" s="30">
        <f t="shared" si="5"/>
        <v>1.0936499999999998</v>
      </c>
      <c r="R7" s="29">
        <f t="shared" si="6"/>
        <v>2.4275000000000033</v>
      </c>
      <c r="S7" s="29">
        <f t="shared" si="7"/>
        <v>2.1574999999999886</v>
      </c>
      <c r="T7" s="29">
        <f t="shared" si="8"/>
        <v>0.27000000000001467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580</v>
      </c>
      <c r="E8" s="19">
        <v>20</v>
      </c>
      <c r="F8" s="29">
        <v>0.96840000000000004</v>
      </c>
      <c r="G8" s="29">
        <v>0.96850000000000003</v>
      </c>
      <c r="H8" s="29">
        <f t="shared" si="0"/>
        <v>-9.9999999999988987E-5</v>
      </c>
      <c r="I8" s="36">
        <f t="shared" si="1"/>
        <v>0.96845000000000003</v>
      </c>
      <c r="J8" s="29">
        <v>1.0145999999999999</v>
      </c>
      <c r="K8" s="29">
        <v>1.0145</v>
      </c>
      <c r="L8" s="29">
        <f t="shared" si="2"/>
        <v>9.9999999999988987E-5</v>
      </c>
      <c r="M8" s="30">
        <f t="shared" si="3"/>
        <v>1.0145499999999998</v>
      </c>
      <c r="N8" s="29">
        <v>1.0097</v>
      </c>
      <c r="O8" s="29">
        <v>1.0094000000000001</v>
      </c>
      <c r="P8" s="29">
        <f t="shared" si="4"/>
        <v>2.9999999999996696E-4</v>
      </c>
      <c r="Q8" s="30">
        <f t="shared" si="5"/>
        <v>1.0095499999999999</v>
      </c>
      <c r="R8" s="29">
        <f t="shared" si="6"/>
        <v>1.7899999999999903</v>
      </c>
      <c r="S8" s="29">
        <f t="shared" si="7"/>
        <v>1.5399999999999958</v>
      </c>
      <c r="T8" s="29">
        <f t="shared" si="8"/>
        <v>0.24999999999999445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6</v>
      </c>
      <c r="B9" t="s">
        <v>111</v>
      </c>
      <c r="C9">
        <v>4</v>
      </c>
      <c r="D9">
        <v>581</v>
      </c>
      <c r="E9" s="19">
        <v>20</v>
      </c>
      <c r="F9" s="29">
        <v>0.98280000000000001</v>
      </c>
      <c r="G9" s="29">
        <v>0.98280000000000001</v>
      </c>
      <c r="H9" s="29">
        <f t="shared" si="0"/>
        <v>0</v>
      </c>
      <c r="I9" s="36">
        <f t="shared" si="1"/>
        <v>0.98280000000000001</v>
      </c>
      <c r="J9" s="29">
        <v>1.0412999999999999</v>
      </c>
      <c r="K9" s="29">
        <v>1.0411999999999999</v>
      </c>
      <c r="L9" s="29">
        <f t="shared" si="2"/>
        <v>9.9999999999988987E-5</v>
      </c>
      <c r="M9" s="30">
        <f t="shared" si="3"/>
        <v>1.0412499999999998</v>
      </c>
      <c r="N9" s="29">
        <v>1.0363</v>
      </c>
      <c r="O9" s="29">
        <v>1.0361</v>
      </c>
      <c r="P9" s="29">
        <f t="shared" si="4"/>
        <v>1.9999999999997797E-4</v>
      </c>
      <c r="Q9" s="30">
        <f t="shared" si="5"/>
        <v>1.0362</v>
      </c>
      <c r="R9" s="29">
        <f t="shared" si="6"/>
        <v>2.4074999999999886</v>
      </c>
      <c r="S9" s="29">
        <f t="shared" si="7"/>
        <v>2.1549999999999998</v>
      </c>
      <c r="T9" s="29">
        <f t="shared" si="8"/>
        <v>0.25249999999998884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582</v>
      </c>
      <c r="E10" s="19">
        <v>20</v>
      </c>
      <c r="F10" s="29">
        <v>0.99939999999999996</v>
      </c>
      <c r="G10" s="29">
        <v>0.99939999999999996</v>
      </c>
      <c r="H10" s="29">
        <f t="shared" si="0"/>
        <v>0</v>
      </c>
      <c r="I10" s="36">
        <f t="shared" si="1"/>
        <v>0.99939999999999996</v>
      </c>
      <c r="J10" s="29">
        <v>1.0466</v>
      </c>
      <c r="K10" s="29">
        <v>1.0465</v>
      </c>
      <c r="L10" s="29">
        <f t="shared" si="2"/>
        <v>9.9999999999988987E-5</v>
      </c>
      <c r="M10" s="30">
        <f t="shared" si="3"/>
        <v>1.0465499999999999</v>
      </c>
      <c r="N10" s="29">
        <v>1.0415000000000001</v>
      </c>
      <c r="O10" s="29">
        <v>1.0418000000000001</v>
      </c>
      <c r="P10" s="29">
        <f t="shared" si="4"/>
        <v>-2.9999999999996696E-4</v>
      </c>
      <c r="Q10" s="30">
        <f t="shared" si="5"/>
        <v>1.0416500000000002</v>
      </c>
      <c r="R10" s="29">
        <f t="shared" si="6"/>
        <v>1.8424999999999956</v>
      </c>
      <c r="S10" s="29">
        <f t="shared" si="7"/>
        <v>1.5975000000000115</v>
      </c>
      <c r="T10" s="29">
        <f t="shared" si="8"/>
        <v>0.24499999999998412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7</v>
      </c>
      <c r="B11" t="s">
        <v>112</v>
      </c>
      <c r="C11">
        <v>4</v>
      </c>
      <c r="D11">
        <v>583</v>
      </c>
      <c r="E11" s="19">
        <v>20</v>
      </c>
      <c r="F11" s="29">
        <v>1.0334000000000001</v>
      </c>
      <c r="G11" s="29">
        <v>1.0335000000000001</v>
      </c>
      <c r="H11" s="29">
        <f t="shared" si="0"/>
        <v>-9.9999999999988987E-5</v>
      </c>
      <c r="I11" s="36">
        <f t="shared" si="1"/>
        <v>1.0334500000000002</v>
      </c>
      <c r="J11" s="29">
        <v>1.0864</v>
      </c>
      <c r="K11" s="29">
        <v>1.0868</v>
      </c>
      <c r="L11" s="29">
        <f t="shared" si="2"/>
        <v>-3.9999999999995595E-4</v>
      </c>
      <c r="M11" s="30">
        <f t="shared" si="3"/>
        <v>1.0866</v>
      </c>
      <c r="N11" s="29">
        <v>1.0815999999999999</v>
      </c>
      <c r="O11" s="31">
        <v>1.0814999999999999</v>
      </c>
      <c r="P11" s="29">
        <f t="shared" si="4"/>
        <v>9.9999999999988987E-5</v>
      </c>
      <c r="Q11" s="30">
        <f t="shared" si="5"/>
        <v>1.08155</v>
      </c>
      <c r="R11" s="29">
        <f t="shared" si="6"/>
        <v>2.1424999999999903</v>
      </c>
      <c r="S11" s="29">
        <f t="shared" si="7"/>
        <v>1.8899999999999904</v>
      </c>
      <c r="T11" s="29">
        <f t="shared" si="8"/>
        <v>0.25249999999999995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584</v>
      </c>
      <c r="E12" s="19">
        <v>20</v>
      </c>
      <c r="F12" s="29">
        <v>1.0166999999999999</v>
      </c>
      <c r="G12" s="29">
        <v>1.0166999999999999</v>
      </c>
      <c r="H12" s="29">
        <f t="shared" si="0"/>
        <v>0</v>
      </c>
      <c r="I12" s="36">
        <f t="shared" si="1"/>
        <v>1.0166999999999999</v>
      </c>
      <c r="J12" s="29">
        <v>1.0615000000000001</v>
      </c>
      <c r="K12" s="29">
        <v>1.0610999999999999</v>
      </c>
      <c r="L12" s="29">
        <f t="shared" si="2"/>
        <v>4.0000000000017799E-4</v>
      </c>
      <c r="M12" s="30">
        <f t="shared" si="3"/>
        <v>1.0613000000000001</v>
      </c>
      <c r="N12" s="29">
        <v>1.0566</v>
      </c>
      <c r="O12" s="29">
        <v>1.0565</v>
      </c>
      <c r="P12" s="29">
        <f t="shared" si="4"/>
        <v>9.9999999999988987E-5</v>
      </c>
      <c r="Q12" s="30">
        <f t="shared" si="5"/>
        <v>1.0565500000000001</v>
      </c>
      <c r="R12" s="29">
        <f t="shared" si="6"/>
        <v>1.7150000000000096</v>
      </c>
      <c r="S12" s="29">
        <f t="shared" si="7"/>
        <v>1.4775000000000083</v>
      </c>
      <c r="T12" s="29">
        <f t="shared" si="8"/>
        <v>0.23750000000000138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8</v>
      </c>
      <c r="B13" t="s">
        <v>113</v>
      </c>
      <c r="C13">
        <v>4</v>
      </c>
      <c r="D13">
        <v>585</v>
      </c>
      <c r="E13" s="19">
        <v>20</v>
      </c>
      <c r="F13" s="29">
        <v>0.98599999999999999</v>
      </c>
      <c r="G13" s="29">
        <v>0.9859</v>
      </c>
      <c r="H13" s="29">
        <f t="shared" si="0"/>
        <v>9.9999999999988987E-5</v>
      </c>
      <c r="I13" s="36">
        <f t="shared" si="1"/>
        <v>0.98594999999999999</v>
      </c>
      <c r="J13" s="29">
        <v>1.0387999999999999</v>
      </c>
      <c r="K13" s="29">
        <v>1.0392999999999999</v>
      </c>
      <c r="L13" s="29">
        <f t="shared" si="2"/>
        <v>-4.9999999999994493E-4</v>
      </c>
      <c r="M13" s="30">
        <f t="shared" si="3"/>
        <v>1.03905</v>
      </c>
      <c r="N13" s="29">
        <v>1.0339</v>
      </c>
      <c r="O13" s="29">
        <v>1.034</v>
      </c>
      <c r="P13" s="29">
        <f t="shared" si="4"/>
        <v>-9.9999999999988987E-5</v>
      </c>
      <c r="Q13" s="30">
        <f t="shared" si="5"/>
        <v>1.0339499999999999</v>
      </c>
      <c r="R13" s="29">
        <f t="shared" si="6"/>
        <v>2.1400000000000015</v>
      </c>
      <c r="S13" s="29">
        <f t="shared" si="7"/>
        <v>1.8849999999999965</v>
      </c>
      <c r="T13" s="29">
        <f t="shared" si="8"/>
        <v>0.255000000000005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>
        <v>586</v>
      </c>
      <c r="E14" s="19">
        <v>20</v>
      </c>
      <c r="F14" s="29">
        <v>1.0268999999999999</v>
      </c>
      <c r="G14" s="29">
        <v>1.0269999999999999</v>
      </c>
      <c r="H14" s="29">
        <f t="shared" si="0"/>
        <v>-9.9999999999988987E-5</v>
      </c>
      <c r="I14" s="36">
        <f t="shared" si="1"/>
        <v>1.0269499999999998</v>
      </c>
      <c r="J14" s="29">
        <v>1.0722</v>
      </c>
      <c r="K14" s="29">
        <v>1.0720000000000001</v>
      </c>
      <c r="L14" s="29">
        <f t="shared" si="2"/>
        <v>1.9999999999997797E-4</v>
      </c>
      <c r="M14" s="30">
        <f t="shared" si="3"/>
        <v>1.0721000000000001</v>
      </c>
      <c r="N14" s="29">
        <v>1.0673999999999999</v>
      </c>
      <c r="O14" s="29">
        <v>1.0673999999999999</v>
      </c>
      <c r="P14" s="29">
        <f t="shared" si="4"/>
        <v>0</v>
      </c>
      <c r="Q14" s="30">
        <f t="shared" si="5"/>
        <v>1.0673999999999999</v>
      </c>
      <c r="R14" s="29">
        <f t="shared" si="6"/>
        <v>1.7425000000000122</v>
      </c>
      <c r="S14" s="29">
        <f t="shared" si="7"/>
        <v>1.5075000000000049</v>
      </c>
      <c r="T14" s="29">
        <f t="shared" si="8"/>
        <v>0.2350000000000072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9</v>
      </c>
      <c r="B15" t="s">
        <v>114</v>
      </c>
      <c r="C15">
        <v>4</v>
      </c>
      <c r="D15">
        <v>587</v>
      </c>
      <c r="E15" s="19">
        <v>20</v>
      </c>
      <c r="F15" s="29">
        <v>1.028</v>
      </c>
      <c r="G15" s="29">
        <v>1.0281</v>
      </c>
      <c r="H15" s="29">
        <f t="shared" si="0"/>
        <v>-9.9999999999988987E-5</v>
      </c>
      <c r="I15" s="36">
        <f t="shared" si="1"/>
        <v>1.0280499999999999</v>
      </c>
      <c r="J15" s="29">
        <v>1.0808</v>
      </c>
      <c r="K15" s="29">
        <v>1.0808</v>
      </c>
      <c r="L15" s="29">
        <f t="shared" si="2"/>
        <v>0</v>
      </c>
      <c r="M15" s="30">
        <f t="shared" si="3"/>
        <v>1.0808</v>
      </c>
      <c r="N15" s="29">
        <v>1.0755999999999999</v>
      </c>
      <c r="O15" s="29">
        <v>1.0761000000000001</v>
      </c>
      <c r="P15" s="29">
        <f t="shared" si="4"/>
        <v>-5.0000000000016698E-4</v>
      </c>
      <c r="Q15" s="30">
        <f t="shared" si="5"/>
        <v>1.07585</v>
      </c>
      <c r="R15" s="29">
        <f t="shared" si="6"/>
        <v>2.1225000000000036</v>
      </c>
      <c r="S15" s="29">
        <f t="shared" si="7"/>
        <v>1.8750000000000031</v>
      </c>
      <c r="T15" s="29">
        <f t="shared" si="8"/>
        <v>0.2475000000000005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9" x14ac:dyDescent="0.25">
      <c r="B16" s="33"/>
      <c r="C16">
        <v>8</v>
      </c>
      <c r="D16">
        <v>588</v>
      </c>
      <c r="E16" s="19">
        <v>20</v>
      </c>
      <c r="F16" s="29">
        <v>1.0345</v>
      </c>
      <c r="G16" s="29">
        <v>1.0346</v>
      </c>
      <c r="H16" s="29">
        <f t="shared" si="0"/>
        <v>-9.9999999999988987E-5</v>
      </c>
      <c r="I16" s="36">
        <f t="shared" si="1"/>
        <v>1.0345499999999999</v>
      </c>
      <c r="J16" s="29">
        <v>1.0783</v>
      </c>
      <c r="K16" s="29">
        <v>1.0782</v>
      </c>
      <c r="L16" s="29">
        <f t="shared" si="2"/>
        <v>9.9999999999988987E-5</v>
      </c>
      <c r="M16" s="30">
        <f t="shared" si="3"/>
        <v>1.0782500000000002</v>
      </c>
      <c r="N16" s="29">
        <v>1.0739000000000001</v>
      </c>
      <c r="O16" s="29">
        <v>1.0734999999999999</v>
      </c>
      <c r="P16" s="29">
        <f t="shared" si="4"/>
        <v>4.0000000000017799E-4</v>
      </c>
      <c r="Q16" s="30">
        <f t="shared" si="5"/>
        <v>1.0737000000000001</v>
      </c>
      <c r="R16" s="29">
        <f t="shared" si="6"/>
        <v>1.6700000000000146</v>
      </c>
      <c r="S16" s="29">
        <f t="shared" si="7"/>
        <v>1.4425000000000121</v>
      </c>
      <c r="T16" s="29">
        <f t="shared" si="8"/>
        <v>0.22750000000000248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2:39" x14ac:dyDescent="0.25">
      <c r="B17" s="33"/>
      <c r="F17" s="28"/>
      <c r="G17" s="29"/>
      <c r="H17" s="29"/>
      <c r="I17" s="36"/>
      <c r="J17" s="29"/>
      <c r="K17" s="29"/>
      <c r="L17" s="29"/>
      <c r="M17" s="30"/>
      <c r="N17" s="29"/>
      <c r="O17" s="31"/>
      <c r="P17" s="29"/>
      <c r="Q17" s="30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2:39" x14ac:dyDescent="0.25">
      <c r="F18" s="28"/>
      <c r="G18" s="29"/>
      <c r="H18" s="29"/>
      <c r="I18" s="36"/>
      <c r="J18" s="29"/>
      <c r="K18" s="29"/>
      <c r="L18" s="29"/>
      <c r="M18" s="30"/>
      <c r="N18" s="29"/>
      <c r="O18" s="31"/>
      <c r="P18" s="29"/>
      <c r="Q18" s="30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2:39" x14ac:dyDescent="0.25">
      <c r="F19" s="28"/>
      <c r="G19" s="29"/>
      <c r="H19" s="29"/>
      <c r="I19" s="36"/>
      <c r="J19" s="29"/>
      <c r="K19" s="29"/>
      <c r="L19" s="29"/>
      <c r="M19" s="30"/>
      <c r="N19" s="29"/>
      <c r="O19" s="31"/>
      <c r="P19" s="29"/>
      <c r="Q19" s="30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2:39" x14ac:dyDescent="0.25">
      <c r="F20" s="28"/>
      <c r="G20" s="29"/>
      <c r="H20" s="29"/>
      <c r="I20" s="30"/>
      <c r="J20" s="29"/>
      <c r="K20" s="29"/>
      <c r="L20" s="29"/>
      <c r="M20" s="30"/>
      <c r="N20" s="29"/>
      <c r="O20" s="29"/>
      <c r="P20" s="29"/>
      <c r="Q20" s="30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2:39" x14ac:dyDescent="0.25">
      <c r="F21" s="28"/>
      <c r="G21" s="29"/>
      <c r="H21" s="29"/>
      <c r="I21" s="30"/>
      <c r="J21" s="29"/>
      <c r="K21" s="29"/>
      <c r="L21" s="29"/>
      <c r="M21" s="30"/>
      <c r="N21" s="29"/>
      <c r="O21" s="29"/>
      <c r="P21" s="29"/>
      <c r="Q21" s="3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2:39" x14ac:dyDescent="0.25">
      <c r="F22" s="28"/>
      <c r="G22" s="29"/>
      <c r="H22" s="29"/>
      <c r="I22" s="30"/>
      <c r="J22" s="29"/>
      <c r="K22" s="29"/>
      <c r="L22" s="29"/>
      <c r="M22" s="30"/>
      <c r="N22" s="29"/>
      <c r="O22" s="29"/>
      <c r="P22" s="29"/>
      <c r="Q22" s="3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2:39" x14ac:dyDescent="0.25">
      <c r="F23" s="28"/>
      <c r="G23" s="29"/>
      <c r="H23" s="29"/>
      <c r="I23" s="30"/>
      <c r="J23" s="29"/>
      <c r="K23" s="29"/>
      <c r="L23" s="29"/>
      <c r="M23" s="30"/>
      <c r="N23" s="29"/>
      <c r="O23" s="29"/>
      <c r="P23" s="29"/>
      <c r="Q23" s="30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2:39" x14ac:dyDescent="0.25">
      <c r="F24" s="28"/>
      <c r="G24" s="29"/>
      <c r="H24" s="29"/>
      <c r="I24" s="30"/>
      <c r="J24" s="29"/>
      <c r="K24" s="29"/>
      <c r="L24" s="29"/>
      <c r="M24" s="30"/>
      <c r="N24" s="29"/>
      <c r="O24" s="29"/>
      <c r="P24" s="29"/>
      <c r="Q24" s="30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2:39" x14ac:dyDescent="0.25">
      <c r="F25" s="28"/>
      <c r="G25" s="29"/>
      <c r="H25" s="29"/>
      <c r="I25" s="30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2:39" x14ac:dyDescent="0.25">
      <c r="F26" s="28"/>
      <c r="G26" s="29"/>
      <c r="H26" s="29"/>
      <c r="I26" s="30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2:39" x14ac:dyDescent="0.25">
      <c r="F27" s="28"/>
      <c r="G27" s="29"/>
      <c r="H27" s="29"/>
      <c r="I27" s="30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2:39" x14ac:dyDescent="0.25">
      <c r="F28" s="28"/>
      <c r="G28" s="29"/>
      <c r="H28" s="29"/>
      <c r="I28" s="30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2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2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2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2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S10" sqref="S10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5" width="12.28515625" style="20" hidden="1" customWidth="1"/>
    <col min="6" max="6" width="10.140625" style="20" hidden="1" customWidth="1"/>
    <col min="7" max="7" width="7.28515625" style="20" hidden="1" customWidth="1"/>
    <col min="8" max="8" width="12.42578125" style="19" hidden="1" customWidth="1"/>
    <col min="9" max="9" width="11" hidden="1" customWidth="1"/>
    <col min="10" max="10" width="10.140625" hidden="1" customWidth="1"/>
    <col min="11" max="11" width="8" hidden="1" customWidth="1"/>
    <col min="12" max="12" width="10.85546875" style="19" hidden="1" customWidth="1"/>
    <col min="13" max="13" width="10.42578125" hidden="1" customWidth="1"/>
    <col min="14" max="14" width="10.7109375" hidden="1" customWidth="1"/>
    <col min="15" max="15" width="7.42578125" style="20" hidden="1" customWidth="1"/>
    <col min="16" max="16" width="9.85546875" style="19" hidden="1" customWidth="1"/>
    <col min="17" max="17" width="15.140625" customWidth="1"/>
    <col min="18" max="18" width="15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1" t="s">
        <v>1</v>
      </c>
      <c r="N1" s="81"/>
      <c r="O1" s="81"/>
      <c r="P1" s="82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5" t="s">
        <v>69</v>
      </c>
      <c r="R2" s="66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/>
      <c r="J3" s="27"/>
      <c r="K3" s="27"/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4</v>
      </c>
      <c r="B4" t="s">
        <v>107</v>
      </c>
      <c r="C4">
        <v>850</v>
      </c>
      <c r="D4" s="19">
        <v>53</v>
      </c>
      <c r="E4">
        <v>32.536900000000003</v>
      </c>
      <c r="F4">
        <v>32.537100000000002</v>
      </c>
      <c r="G4" s="29">
        <f t="shared" ref="G4:G21" si="0">E4-F4</f>
        <v>-1.9999999999953388E-4</v>
      </c>
      <c r="H4" s="30">
        <f t="shared" ref="H4:H7" si="1">AVERAGE(E4:F4)</f>
        <v>32.537000000000006</v>
      </c>
      <c r="I4" s="29">
        <v>32.540199999999999</v>
      </c>
      <c r="J4" s="29">
        <v>32.540599999999998</v>
      </c>
      <c r="K4" s="32">
        <f>I4-J4</f>
        <v>-3.9999999999906777E-4</v>
      </c>
      <c r="L4" s="30">
        <f>AVERAGE(I4:J4)</f>
        <v>32.540399999999998</v>
      </c>
      <c r="M4" s="29">
        <v>32.538600000000002</v>
      </c>
      <c r="N4" s="29">
        <v>32.5381</v>
      </c>
      <c r="O4" s="31">
        <f>M4-N4</f>
        <v>5.0000000000238742E-4</v>
      </c>
      <c r="P4" s="30">
        <f>AVERAGE(M4:N4)</f>
        <v>32.538350000000001</v>
      </c>
      <c r="Q4" s="29">
        <f>L4-H4</f>
        <v>3.399999999992076E-3</v>
      </c>
      <c r="R4" s="29">
        <f>P4-H4</f>
        <v>1.3499999999950774E-3</v>
      </c>
      <c r="S4" s="29">
        <f>Q4-R4</f>
        <v>2.0499999999969987E-3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90</v>
      </c>
      <c r="D5" s="19">
        <v>54</v>
      </c>
      <c r="E5">
        <v>30.9803</v>
      </c>
      <c r="F5">
        <v>30.979800000000001</v>
      </c>
      <c r="G5" s="29">
        <f t="shared" si="0"/>
        <v>4.9999999999883471E-4</v>
      </c>
      <c r="H5" s="30">
        <f t="shared" si="1"/>
        <v>30.980049999999999</v>
      </c>
      <c r="I5" s="31">
        <v>30.998899999999999</v>
      </c>
      <c r="J5" s="29">
        <v>30.998899999999999</v>
      </c>
      <c r="K5" s="32">
        <f t="shared" ref="K5:K17" si="2">I5-J5</f>
        <v>0</v>
      </c>
      <c r="L5" s="30">
        <f t="shared" ref="L5:L21" si="3">AVERAGE(I5:J5)</f>
        <v>30.998899999999999</v>
      </c>
      <c r="M5" s="29">
        <v>30.994800000000001</v>
      </c>
      <c r="N5" s="29">
        <v>30.995000000000001</v>
      </c>
      <c r="O5" s="31">
        <f t="shared" ref="O5:O21" si="4">M5-N5</f>
        <v>-1.9999999999953388E-4</v>
      </c>
      <c r="P5" s="30">
        <f>AVERAGE(M5:N5)</f>
        <v>30.994900000000001</v>
      </c>
      <c r="Q5" s="29">
        <f t="shared" ref="Q5:Q21" si="5">L5-H5</f>
        <v>1.8850000000000477E-2</v>
      </c>
      <c r="R5" s="29">
        <f t="shared" ref="R5:R21" si="6">P5-H5</f>
        <v>1.4850000000002694E-2</v>
      </c>
      <c r="S5" s="29">
        <f t="shared" ref="S5:S21" si="7">Q5-R5</f>
        <v>3.9999999999977831E-3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C6">
        <v>63</v>
      </c>
      <c r="D6" s="19">
        <v>55</v>
      </c>
      <c r="E6">
        <v>30.8748</v>
      </c>
      <c r="F6">
        <v>30.8748</v>
      </c>
      <c r="G6" s="29">
        <f t="shared" si="0"/>
        <v>0</v>
      </c>
      <c r="H6" s="30">
        <f t="shared" si="1"/>
        <v>30.8748</v>
      </c>
      <c r="I6" s="31">
        <v>30.902699999999999</v>
      </c>
      <c r="J6" s="29">
        <v>30.903199999999998</v>
      </c>
      <c r="K6" s="32">
        <f t="shared" si="2"/>
        <v>-4.9999999999883471E-4</v>
      </c>
      <c r="L6" s="30">
        <f t="shared" si="3"/>
        <v>30.902949999999997</v>
      </c>
      <c r="M6" s="29">
        <v>30.903099999999998</v>
      </c>
      <c r="N6" s="29">
        <v>30.903400000000001</v>
      </c>
      <c r="O6" s="31">
        <f t="shared" si="4"/>
        <v>-3.0000000000285354E-4</v>
      </c>
      <c r="P6" s="30">
        <f>AVERAGE(M6:N6)</f>
        <v>30.90325</v>
      </c>
      <c r="Q6" s="29">
        <f t="shared" si="5"/>
        <v>2.8149999999996567E-2</v>
      </c>
      <c r="R6" s="29">
        <f>P6-H6</f>
        <v>2.844999999999942E-2</v>
      </c>
      <c r="S6" s="91">
        <f>Q6-R6</f>
        <v>-3.0000000000285354E-4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A7">
        <v>5</v>
      </c>
      <c r="B7" t="s">
        <v>110</v>
      </c>
      <c r="C7">
        <v>850</v>
      </c>
      <c r="D7" s="19">
        <v>56</v>
      </c>
      <c r="E7">
        <v>28.7636</v>
      </c>
      <c r="F7">
        <v>28.763200000000001</v>
      </c>
      <c r="G7" s="29">
        <f t="shared" si="0"/>
        <v>3.9999999999906777E-4</v>
      </c>
      <c r="H7" s="30">
        <f t="shared" si="1"/>
        <v>28.763400000000001</v>
      </c>
      <c r="I7" s="29">
        <v>28.768999999999998</v>
      </c>
      <c r="J7" s="29">
        <v>28.769200000000001</v>
      </c>
      <c r="K7" s="32">
        <f t="shared" si="2"/>
        <v>-2.000000000030866E-4</v>
      </c>
      <c r="L7" s="30">
        <f t="shared" si="3"/>
        <v>28.769100000000002</v>
      </c>
      <c r="M7" s="29">
        <v>28.765699999999999</v>
      </c>
      <c r="N7" s="29">
        <v>28.7652</v>
      </c>
      <c r="O7" s="31">
        <f t="shared" si="4"/>
        <v>4.9999999999883471E-4</v>
      </c>
      <c r="P7" s="30">
        <f>AVERAGE(M7:N7)</f>
        <v>28.765450000000001</v>
      </c>
      <c r="Q7" s="29">
        <f t="shared" si="5"/>
        <v>5.7000000000009265E-3</v>
      </c>
      <c r="R7" s="29">
        <f t="shared" si="6"/>
        <v>2.0500000000005514E-3</v>
      </c>
      <c r="S7" s="29">
        <f t="shared" si="7"/>
        <v>3.6500000000003752E-3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90</v>
      </c>
      <c r="D8" s="19">
        <v>57</v>
      </c>
      <c r="E8" s="18">
        <v>32.134799999999998</v>
      </c>
      <c r="F8">
        <v>32.134300000000003</v>
      </c>
      <c r="G8" s="29">
        <f t="shared" si="0"/>
        <v>4.99999999995282E-4</v>
      </c>
      <c r="H8" s="30">
        <f>AVERAGE(E8:F8)</f>
        <v>32.134550000000004</v>
      </c>
      <c r="I8" s="29">
        <v>32.144100000000002</v>
      </c>
      <c r="J8" s="29">
        <v>32.144599999999997</v>
      </c>
      <c r="K8" s="32">
        <f t="shared" si="2"/>
        <v>-4.99999999995282E-4</v>
      </c>
      <c r="L8" s="30">
        <f t="shared" si="3"/>
        <v>32.144350000000003</v>
      </c>
      <c r="M8" s="29">
        <v>32.142099999999999</v>
      </c>
      <c r="N8" s="29">
        <v>32.142499999999998</v>
      </c>
      <c r="O8" s="31">
        <f t="shared" si="4"/>
        <v>-3.9999999999906777E-4</v>
      </c>
      <c r="P8" s="30">
        <f>AVERAGE(M8:N8)</f>
        <v>32.142299999999999</v>
      </c>
      <c r="Q8" s="29">
        <f t="shared" si="5"/>
        <v>9.7999999999984766E-3</v>
      </c>
      <c r="R8" s="29">
        <f t="shared" si="6"/>
        <v>7.7499999999943725E-3</v>
      </c>
      <c r="S8" s="29">
        <f t="shared" si="7"/>
        <v>2.0500000000041041E-3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C9">
        <v>63</v>
      </c>
      <c r="D9" s="19">
        <v>58</v>
      </c>
      <c r="E9" s="18">
        <v>30.837599999999998</v>
      </c>
      <c r="F9">
        <v>30.837299999999999</v>
      </c>
      <c r="G9" s="29">
        <f t="shared" si="0"/>
        <v>2.9999999999930083E-4</v>
      </c>
      <c r="H9" s="30">
        <f t="shared" ref="H9:H21" si="8">AVERAGE(E9:F9)</f>
        <v>30.837449999999997</v>
      </c>
      <c r="I9" s="31">
        <v>30.8566</v>
      </c>
      <c r="J9" s="29">
        <v>30.8569</v>
      </c>
      <c r="K9" s="32">
        <f t="shared" si="2"/>
        <v>-2.9999999999930083E-4</v>
      </c>
      <c r="L9" s="30">
        <f t="shared" si="3"/>
        <v>30.856749999999998</v>
      </c>
      <c r="M9" s="29">
        <v>30.856200000000001</v>
      </c>
      <c r="N9" s="29">
        <v>30.856000000000002</v>
      </c>
      <c r="O9" s="31">
        <f t="shared" si="4"/>
        <v>1.9999999999953388E-4</v>
      </c>
      <c r="P9" s="30">
        <f>AVERAGE(M9:N9)</f>
        <v>30.856100000000001</v>
      </c>
      <c r="Q9" s="29">
        <f t="shared" si="5"/>
        <v>1.9300000000001205E-2</v>
      </c>
      <c r="R9" s="29">
        <f t="shared" si="6"/>
        <v>1.8650000000004496E-2</v>
      </c>
      <c r="S9" s="29">
        <f t="shared" si="7"/>
        <v>6.4999999999670877E-4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A10">
        <v>6</v>
      </c>
      <c r="B10" t="s">
        <v>111</v>
      </c>
      <c r="C10">
        <v>850</v>
      </c>
      <c r="D10" s="19">
        <v>59</v>
      </c>
      <c r="E10" s="18">
        <v>30.053699999999999</v>
      </c>
      <c r="F10">
        <v>30.053799999999999</v>
      </c>
      <c r="G10" s="29">
        <f t="shared" si="0"/>
        <v>-9.9999999999766942E-5</v>
      </c>
      <c r="H10" s="30">
        <f t="shared" si="8"/>
        <v>30.053750000000001</v>
      </c>
      <c r="I10" s="31">
        <v>30.0564</v>
      </c>
      <c r="J10" s="29">
        <v>30.056699999999999</v>
      </c>
      <c r="K10" s="32">
        <f t="shared" si="2"/>
        <v>-2.9999999999930083E-4</v>
      </c>
      <c r="L10" s="30">
        <f t="shared" si="3"/>
        <v>30.056550000000001</v>
      </c>
      <c r="M10" s="29">
        <v>30.056899999999999</v>
      </c>
      <c r="N10" s="29">
        <v>30.056799999999999</v>
      </c>
      <c r="O10" s="31">
        <f t="shared" si="4"/>
        <v>9.9999999999766942E-5</v>
      </c>
      <c r="P10" s="30">
        <f>AVERAGE(M10:N10)</f>
        <v>30.056849999999997</v>
      </c>
      <c r="Q10" s="29">
        <f t="shared" si="5"/>
        <v>2.8000000000005798E-3</v>
      </c>
      <c r="R10" s="29">
        <f t="shared" si="6"/>
        <v>3.0999999999963279E-3</v>
      </c>
      <c r="S10" s="91">
        <f t="shared" si="7"/>
        <v>-2.9999999999574811E-4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C11">
        <v>90</v>
      </c>
      <c r="D11" s="19">
        <v>60</v>
      </c>
      <c r="E11" s="18">
        <v>30.923999999999999</v>
      </c>
      <c r="F11">
        <v>30.9236</v>
      </c>
      <c r="G11" s="29">
        <f t="shared" si="0"/>
        <v>3.9999999999906777E-4</v>
      </c>
      <c r="H11" s="30">
        <f t="shared" si="8"/>
        <v>30.9238</v>
      </c>
      <c r="I11" s="31">
        <v>30.931699999999999</v>
      </c>
      <c r="J11" s="29">
        <v>30.931999999999999</v>
      </c>
      <c r="K11" s="32">
        <f t="shared" si="2"/>
        <v>-2.9999999999930083E-4</v>
      </c>
      <c r="L11" s="30">
        <f t="shared" si="3"/>
        <v>30.931849999999997</v>
      </c>
      <c r="M11" s="29">
        <v>30.932300000000001</v>
      </c>
      <c r="N11" s="29">
        <v>30.931999999999999</v>
      </c>
      <c r="O11" s="31">
        <f t="shared" si="4"/>
        <v>3.0000000000285354E-4</v>
      </c>
      <c r="P11" s="30">
        <f>AVERAGE(M11:N11)</f>
        <v>30.93215</v>
      </c>
      <c r="Q11" s="29">
        <f t="shared" si="5"/>
        <v>8.049999999997226E-3</v>
      </c>
      <c r="R11" s="29">
        <f t="shared" si="6"/>
        <v>8.3500000000000796E-3</v>
      </c>
      <c r="S11" s="29">
        <f t="shared" si="7"/>
        <v>-3.0000000000285354E-4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C12">
        <v>63</v>
      </c>
      <c r="D12" s="19">
        <v>61</v>
      </c>
      <c r="E12" s="18">
        <v>29.011800000000001</v>
      </c>
      <c r="F12">
        <v>29.011399999999998</v>
      </c>
      <c r="G12" s="29">
        <f t="shared" si="0"/>
        <v>4.0000000000262048E-4</v>
      </c>
      <c r="H12" s="30">
        <f t="shared" si="8"/>
        <v>29.011600000000001</v>
      </c>
      <c r="I12" s="29">
        <v>29.034500000000001</v>
      </c>
      <c r="J12" s="29">
        <v>29.034700000000001</v>
      </c>
      <c r="K12" s="32">
        <f t="shared" si="2"/>
        <v>-1.9999999999953388E-4</v>
      </c>
      <c r="L12" s="30">
        <f t="shared" si="3"/>
        <v>29.034600000000001</v>
      </c>
      <c r="M12" s="29">
        <v>29.033300000000001</v>
      </c>
      <c r="N12" s="29">
        <v>29.032800000000002</v>
      </c>
      <c r="O12" s="31">
        <f t="shared" si="4"/>
        <v>4.9999999999883471E-4</v>
      </c>
      <c r="P12" s="30">
        <f>AVERAGE(M12:N12)</f>
        <v>29.033050000000003</v>
      </c>
      <c r="Q12" s="29">
        <f t="shared" si="5"/>
        <v>2.2999999999999687E-2</v>
      </c>
      <c r="R12" s="29">
        <f t="shared" si="6"/>
        <v>2.1450000000001523E-2</v>
      </c>
      <c r="S12" s="29">
        <f t="shared" si="7"/>
        <v>1.549999999998164E-3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A13">
        <v>7</v>
      </c>
      <c r="B13" t="s">
        <v>112</v>
      </c>
      <c r="C13">
        <v>850</v>
      </c>
      <c r="D13" s="19">
        <v>62</v>
      </c>
      <c r="E13" s="18">
        <v>30.2376</v>
      </c>
      <c r="F13">
        <v>30.237200000000001</v>
      </c>
      <c r="G13" s="29">
        <f t="shared" si="0"/>
        <v>3.9999999999906777E-4</v>
      </c>
      <c r="H13" s="30">
        <f t="shared" si="8"/>
        <v>30.237400000000001</v>
      </c>
      <c r="I13" s="31">
        <v>30.248200000000001</v>
      </c>
      <c r="J13" s="29">
        <v>30.248699999999999</v>
      </c>
      <c r="K13" s="32">
        <f t="shared" si="2"/>
        <v>-4.9999999999883471E-4</v>
      </c>
      <c r="L13" s="30">
        <f t="shared" si="3"/>
        <v>30.248449999999998</v>
      </c>
      <c r="M13" s="29">
        <v>30.248699999999999</v>
      </c>
      <c r="N13" s="29">
        <v>30.248699999999999</v>
      </c>
      <c r="O13" s="31">
        <f t="shared" si="4"/>
        <v>0</v>
      </c>
      <c r="P13" s="30">
        <f>AVERAGE(M13:N13)</f>
        <v>30.248699999999999</v>
      </c>
      <c r="Q13" s="29">
        <f t="shared" si="5"/>
        <v>1.104999999999734E-2</v>
      </c>
      <c r="R13" s="29">
        <f t="shared" si="6"/>
        <v>1.1299999999998533E-2</v>
      </c>
      <c r="S13" s="91">
        <f t="shared" si="7"/>
        <v>-2.5000000000119371E-4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C14">
        <v>90</v>
      </c>
      <c r="D14" s="19">
        <v>63</v>
      </c>
      <c r="E14" s="18">
        <v>29.436900000000001</v>
      </c>
      <c r="F14">
        <v>29.436699999999998</v>
      </c>
      <c r="G14" s="29">
        <f t="shared" si="0"/>
        <v>2.000000000030866E-4</v>
      </c>
      <c r="H14" s="30">
        <f t="shared" si="8"/>
        <v>29.436799999999998</v>
      </c>
      <c r="I14" s="29">
        <v>29.445</v>
      </c>
      <c r="J14" s="29">
        <v>29.444900000000001</v>
      </c>
      <c r="K14" s="32">
        <f t="shared" si="2"/>
        <v>9.9999999999766942E-5</v>
      </c>
      <c r="L14" s="30">
        <f t="shared" si="3"/>
        <v>29.444949999999999</v>
      </c>
      <c r="M14" s="29">
        <v>29.4434</v>
      </c>
      <c r="N14" s="29">
        <v>29.443200000000001</v>
      </c>
      <c r="O14" s="31">
        <f t="shared" si="4"/>
        <v>1.9999999999953388E-4</v>
      </c>
      <c r="P14" s="30">
        <f>AVERAGE(M14:N14)</f>
        <v>29.443300000000001</v>
      </c>
      <c r="Q14" s="29">
        <f t="shared" si="5"/>
        <v>8.1500000000005457E-3</v>
      </c>
      <c r="R14" s="29">
        <f t="shared" si="6"/>
        <v>6.5000000000026148E-3</v>
      </c>
      <c r="S14" s="29">
        <f t="shared" si="7"/>
        <v>1.6499999999979309E-3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C15">
        <v>63</v>
      </c>
      <c r="D15" s="19">
        <v>64</v>
      </c>
      <c r="E15" s="18">
        <v>29.727599999999999</v>
      </c>
      <c r="F15">
        <v>29.728100000000001</v>
      </c>
      <c r="G15" s="29">
        <f t="shared" si="0"/>
        <v>-5.0000000000238742E-4</v>
      </c>
      <c r="H15" s="30">
        <f t="shared" si="8"/>
        <v>29.72785</v>
      </c>
      <c r="I15" s="29">
        <v>29.735199999999999</v>
      </c>
      <c r="J15" s="29">
        <v>29.735199999999999</v>
      </c>
      <c r="K15" s="32">
        <f t="shared" si="2"/>
        <v>0</v>
      </c>
      <c r="L15" s="30">
        <f t="shared" si="3"/>
        <v>29.735199999999999</v>
      </c>
      <c r="M15" s="29">
        <v>29.733599999999999</v>
      </c>
      <c r="N15" s="29">
        <v>29.734000000000002</v>
      </c>
      <c r="O15" s="31">
        <f t="shared" si="4"/>
        <v>-4.0000000000262048E-4</v>
      </c>
      <c r="P15" s="30">
        <f>AVERAGE(M15:N15)</f>
        <v>29.733800000000002</v>
      </c>
      <c r="Q15" s="29">
        <f t="shared" si="5"/>
        <v>7.3499999999988574E-3</v>
      </c>
      <c r="R15" s="29">
        <f t="shared" si="6"/>
        <v>5.9500000000021203E-3</v>
      </c>
      <c r="S15" s="29">
        <f t="shared" si="7"/>
        <v>1.3999999999967372E-3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A16">
        <v>8</v>
      </c>
      <c r="B16" t="s">
        <v>113</v>
      </c>
      <c r="C16" s="71" t="s">
        <v>104</v>
      </c>
      <c r="D16" s="19">
        <v>65</v>
      </c>
      <c r="E16" s="18">
        <v>30.700900000000001</v>
      </c>
      <c r="F16">
        <v>30.7013</v>
      </c>
      <c r="G16" s="29">
        <f t="shared" si="0"/>
        <v>-3.9999999999906777E-4</v>
      </c>
      <c r="H16" s="30">
        <f t="shared" si="8"/>
        <v>30.7011</v>
      </c>
      <c r="I16" s="29">
        <v>30.706199999999999</v>
      </c>
      <c r="J16" s="29">
        <v>30.706</v>
      </c>
      <c r="K16" s="32">
        <f t="shared" si="2"/>
        <v>1.9999999999953388E-4</v>
      </c>
      <c r="L16" s="30">
        <f t="shared" si="3"/>
        <v>30.706099999999999</v>
      </c>
      <c r="M16" s="29">
        <v>30.7044</v>
      </c>
      <c r="N16" s="29">
        <v>30.7041</v>
      </c>
      <c r="O16" s="31">
        <f t="shared" si="4"/>
        <v>2.9999999999930083E-4</v>
      </c>
      <c r="P16" s="30">
        <f>AVERAGE(M16:N16)</f>
        <v>30.704250000000002</v>
      </c>
      <c r="Q16" s="29">
        <f t="shared" si="5"/>
        <v>4.9999999999990052E-3</v>
      </c>
      <c r="R16" s="29">
        <f t="shared" si="6"/>
        <v>3.1500000000015405E-3</v>
      </c>
      <c r="S16" s="29">
        <f t="shared" si="7"/>
        <v>1.8499999999974648E-3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C17">
        <v>90</v>
      </c>
      <c r="D17" s="19">
        <v>66</v>
      </c>
      <c r="E17" s="18">
        <v>28.613900000000001</v>
      </c>
      <c r="F17">
        <v>28.613399999999999</v>
      </c>
      <c r="G17" s="29">
        <f t="shared" si="0"/>
        <v>5.0000000000238742E-4</v>
      </c>
      <c r="H17" s="30">
        <f t="shared" si="8"/>
        <v>28.61365</v>
      </c>
      <c r="I17" s="29">
        <v>28.620799999999999</v>
      </c>
      <c r="J17" s="29">
        <v>28.6203</v>
      </c>
      <c r="K17" s="32">
        <f t="shared" si="2"/>
        <v>4.9999999999883471E-4</v>
      </c>
      <c r="L17" s="30">
        <f t="shared" si="3"/>
        <v>28.620550000000001</v>
      </c>
      <c r="M17" s="29">
        <v>28.618600000000001</v>
      </c>
      <c r="N17" s="29">
        <v>28.618200000000002</v>
      </c>
      <c r="O17" s="31">
        <f t="shared" si="4"/>
        <v>3.9999999999906777E-4</v>
      </c>
      <c r="P17" s="30">
        <f>AVERAGE(M17:N17)</f>
        <v>28.618400000000001</v>
      </c>
      <c r="Q17" s="29">
        <f t="shared" si="5"/>
        <v>6.9000000000016826E-3</v>
      </c>
      <c r="R17" s="29">
        <f t="shared" si="6"/>
        <v>4.7500000000013642E-3</v>
      </c>
      <c r="S17" s="29">
        <f t="shared" si="7"/>
        <v>2.1500000000003183E-3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C18">
        <v>63</v>
      </c>
      <c r="D18" s="19">
        <v>67</v>
      </c>
      <c r="E18" s="18">
        <v>31.123100000000001</v>
      </c>
      <c r="F18">
        <v>31.123000000000001</v>
      </c>
      <c r="G18" s="29">
        <f t="shared" si="0"/>
        <v>9.9999999999766942E-5</v>
      </c>
      <c r="H18" s="30">
        <f t="shared" si="8"/>
        <v>31.123049999999999</v>
      </c>
      <c r="I18" s="31">
        <v>31.1295</v>
      </c>
      <c r="J18" s="29">
        <v>31.129899999999999</v>
      </c>
      <c r="K18" s="32">
        <f>I18-J18</f>
        <v>-3.9999999999906777E-4</v>
      </c>
      <c r="L18" s="30">
        <f t="shared" si="3"/>
        <v>31.1297</v>
      </c>
      <c r="M18" s="29">
        <v>31.130800000000001</v>
      </c>
      <c r="N18" s="29">
        <v>31.130500000000001</v>
      </c>
      <c r="O18" s="31">
        <f t="shared" si="4"/>
        <v>2.9999999999930083E-4</v>
      </c>
      <c r="P18" s="30">
        <f>AVERAGE(M18:N18)</f>
        <v>31.130650000000003</v>
      </c>
      <c r="Q18" s="29">
        <f t="shared" si="5"/>
        <v>6.6500000000004889E-3</v>
      </c>
      <c r="R18" s="29">
        <f t="shared" si="6"/>
        <v>7.6000000000036039E-3</v>
      </c>
      <c r="S18" s="91">
        <f t="shared" si="7"/>
        <v>-9.5000000000311502E-4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A19">
        <v>9</v>
      </c>
      <c r="B19" t="s">
        <v>114</v>
      </c>
      <c r="C19">
        <v>850</v>
      </c>
      <c r="D19" s="19">
        <v>68</v>
      </c>
      <c r="E19" s="18">
        <v>31.715499999999999</v>
      </c>
      <c r="F19">
        <v>31.715499999999999</v>
      </c>
      <c r="G19" s="29">
        <f t="shared" si="0"/>
        <v>0</v>
      </c>
      <c r="H19" s="30">
        <f t="shared" si="8"/>
        <v>31.715499999999999</v>
      </c>
      <c r="I19" s="31">
        <v>31.722200000000001</v>
      </c>
      <c r="J19" s="29">
        <v>31.722100000000001</v>
      </c>
      <c r="K19" s="32">
        <f>I19-J19</f>
        <v>9.9999999999766942E-5</v>
      </c>
      <c r="L19" s="30">
        <f t="shared" si="3"/>
        <v>31.722149999999999</v>
      </c>
      <c r="M19" s="29">
        <v>31.722799999999999</v>
      </c>
      <c r="N19" s="29">
        <v>31.7224</v>
      </c>
      <c r="O19" s="31">
        <f t="shared" si="4"/>
        <v>3.9999999999906777E-4</v>
      </c>
      <c r="P19" s="30">
        <f>AVERAGE(M19:N19)</f>
        <v>31.7226</v>
      </c>
      <c r="Q19" s="29">
        <f t="shared" si="5"/>
        <v>6.6500000000004889E-3</v>
      </c>
      <c r="R19" s="29">
        <f t="shared" si="6"/>
        <v>7.1000000000012164E-3</v>
      </c>
      <c r="S19" s="91">
        <f t="shared" si="7"/>
        <v>-4.500000000007276E-4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C20">
        <v>90</v>
      </c>
      <c r="D20" s="19">
        <v>69</v>
      </c>
      <c r="E20" s="18">
        <v>28.587</v>
      </c>
      <c r="F20">
        <v>28.5869</v>
      </c>
      <c r="G20" s="29">
        <f t="shared" si="0"/>
        <v>9.9999999999766942E-5</v>
      </c>
      <c r="H20" s="30">
        <f t="shared" si="8"/>
        <v>28.586950000000002</v>
      </c>
      <c r="I20" s="31">
        <v>28.595300000000002</v>
      </c>
      <c r="J20" s="29">
        <v>28.595800000000001</v>
      </c>
      <c r="K20" s="32">
        <f>I20-J20</f>
        <v>-4.9999999999883471E-4</v>
      </c>
      <c r="L20" s="30">
        <f t="shared" si="3"/>
        <v>28.595550000000003</v>
      </c>
      <c r="M20" s="29">
        <v>28.596399999999999</v>
      </c>
      <c r="N20" s="29">
        <v>28.596</v>
      </c>
      <c r="O20" s="31">
        <f t="shared" si="4"/>
        <v>3.9999999999906777E-4</v>
      </c>
      <c r="P20" s="30">
        <f>AVERAGE(M20:N20)</f>
        <v>28.5962</v>
      </c>
      <c r="Q20" s="29">
        <f t="shared" si="5"/>
        <v>8.6000000000012733E-3</v>
      </c>
      <c r="R20" s="29">
        <f t="shared" si="6"/>
        <v>9.2499999999979821E-3</v>
      </c>
      <c r="S20" s="91">
        <f t="shared" si="7"/>
        <v>-6.4999999999670877E-4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C21">
        <v>63</v>
      </c>
      <c r="D21" s="19">
        <v>70</v>
      </c>
      <c r="E21" s="18">
        <v>29.430399999999999</v>
      </c>
      <c r="F21">
        <v>29.4299</v>
      </c>
      <c r="G21" s="29">
        <f t="shared" si="0"/>
        <v>4.9999999999883471E-4</v>
      </c>
      <c r="H21" s="30">
        <f t="shared" si="8"/>
        <v>29.430149999999998</v>
      </c>
      <c r="I21" s="29">
        <v>29.438400000000001</v>
      </c>
      <c r="J21" s="29">
        <v>29.438600000000001</v>
      </c>
      <c r="K21" s="32">
        <f>I21-J21</f>
        <v>-1.9999999999953388E-4</v>
      </c>
      <c r="L21" s="30">
        <f t="shared" si="3"/>
        <v>29.438500000000001</v>
      </c>
      <c r="M21" s="29">
        <v>29.438700000000001</v>
      </c>
      <c r="N21" s="29">
        <v>29.438700000000001</v>
      </c>
      <c r="O21" s="31">
        <f t="shared" si="4"/>
        <v>0</v>
      </c>
      <c r="P21" s="30">
        <f>AVERAGE(M21:N21)</f>
        <v>29.438700000000001</v>
      </c>
      <c r="Q21" s="29">
        <f t="shared" si="5"/>
        <v>8.3500000000036323E-3</v>
      </c>
      <c r="R21" s="29">
        <f t="shared" si="6"/>
        <v>8.5500000000031662E-3</v>
      </c>
      <c r="S21" s="91">
        <f t="shared" si="7"/>
        <v>-1.9999999999953388E-4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E22"/>
      <c r="F22"/>
      <c r="G22" s="31"/>
      <c r="H22" s="30"/>
      <c r="I22" s="31"/>
      <c r="J22" s="29"/>
      <c r="K22" s="29"/>
      <c r="L22" s="30"/>
      <c r="M22" s="29"/>
      <c r="N22" s="29"/>
      <c r="O22" s="31"/>
      <c r="P22" s="30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 t="s">
        <v>115</v>
      </c>
      <c r="E23"/>
      <c r="F23"/>
      <c r="G23" s="31"/>
      <c r="H23" s="30"/>
      <c r="I23" s="31"/>
      <c r="J23" s="29"/>
      <c r="K23" s="29"/>
      <c r="L23" s="30"/>
      <c r="M23" s="29"/>
      <c r="N23" s="29"/>
      <c r="O23" s="31"/>
      <c r="P23" s="30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33"/>
      <c r="E24" s="31"/>
      <c r="F24" s="31"/>
      <c r="G24" s="31"/>
      <c r="H24" s="30"/>
      <c r="I24" s="29"/>
      <c r="J24" s="29"/>
      <c r="K24" s="29"/>
      <c r="L24" s="30"/>
      <c r="M24" s="29"/>
      <c r="N24" s="29"/>
      <c r="O24" s="31"/>
      <c r="P24" s="30"/>
      <c r="R24" s="29"/>
      <c r="S24" s="91" t="s">
        <v>116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 s="33"/>
      <c r="E25"/>
      <c r="F25"/>
      <c r="G25" s="31"/>
      <c r="H25" s="30"/>
      <c r="I25" s="29"/>
      <c r="J25" s="29"/>
      <c r="K25" s="29"/>
      <c r="L25" s="30"/>
      <c r="M25" s="29"/>
      <c r="N25" s="29"/>
      <c r="O25" s="31"/>
      <c r="P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x14ac:dyDescent="0.25">
      <c r="E26"/>
      <c r="F26"/>
      <c r="G26" s="31"/>
      <c r="H26" s="30"/>
      <c r="I26" s="29"/>
      <c r="J26" s="29"/>
      <c r="K26" s="29"/>
      <c r="L26" s="30"/>
      <c r="M26" s="29"/>
      <c r="N26" s="29"/>
      <c r="O26" s="31"/>
      <c r="P26" s="30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E27"/>
      <c r="F27"/>
      <c r="G27" s="31"/>
      <c r="H27" s="30"/>
      <c r="I27" s="29"/>
      <c r="J27" s="29"/>
      <c r="K27" s="29"/>
      <c r="L27" s="30"/>
      <c r="M27" s="29"/>
      <c r="N27" s="29"/>
      <c r="O27" s="31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E28"/>
      <c r="F28"/>
      <c r="G28" s="31"/>
      <c r="H28" s="30"/>
      <c r="I28" s="29"/>
      <c r="J28" s="29"/>
      <c r="K28" s="29"/>
      <c r="L28" s="30"/>
      <c r="M28" s="29"/>
      <c r="N28" s="29"/>
      <c r="O28" s="31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D29" s="44"/>
      <c r="E29"/>
      <c r="F29"/>
      <c r="G29" s="31"/>
      <c r="H29" s="30"/>
      <c r="I29" s="29"/>
      <c r="J29" s="29"/>
      <c r="K29" s="29"/>
      <c r="L29" s="30"/>
      <c r="M29" s="29"/>
      <c r="N29" s="29"/>
      <c r="O29" s="31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D30" s="44"/>
      <c r="E30"/>
      <c r="F30"/>
      <c r="G30" s="31"/>
      <c r="H30" s="30"/>
      <c r="I30" s="29"/>
      <c r="J30" s="29"/>
      <c r="K30" s="29"/>
      <c r="L30" s="30"/>
      <c r="M30" s="29"/>
      <c r="N30" s="29"/>
      <c r="O30" s="31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D31" s="30"/>
      <c r="E31" s="29"/>
      <c r="F31" s="29"/>
      <c r="G31" s="31"/>
      <c r="H31" s="30"/>
      <c r="I31" s="29"/>
      <c r="J31" s="29"/>
      <c r="K31" s="29"/>
      <c r="L31" s="30"/>
      <c r="M31" s="29"/>
      <c r="N31" s="29"/>
      <c r="O31" s="3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D32" s="30"/>
      <c r="E32" s="29"/>
      <c r="F32" s="29"/>
      <c r="G32" s="31"/>
      <c r="H32" s="30"/>
      <c r="I32" s="29"/>
      <c r="J32" s="29"/>
      <c r="K32" s="29"/>
      <c r="L32" s="30"/>
      <c r="M32" s="29"/>
      <c r="N32" s="29"/>
      <c r="O32" s="31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4:42" x14ac:dyDescent="0.25">
      <c r="D33" s="30"/>
      <c r="E33" s="29"/>
      <c r="F33" s="29"/>
      <c r="G33" s="31"/>
      <c r="H33" s="30"/>
      <c r="I33" s="29"/>
      <c r="J33" s="29"/>
      <c r="K33" s="29"/>
      <c r="L33" s="30"/>
      <c r="M33" s="29"/>
      <c r="N33" s="29"/>
      <c r="O33" s="31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4:42" x14ac:dyDescent="0.25">
      <c r="E34" s="31"/>
      <c r="F34" s="31"/>
      <c r="G34" s="31"/>
      <c r="H34" s="30"/>
      <c r="I34" s="29"/>
      <c r="J34" s="29"/>
      <c r="K34" s="29"/>
      <c r="L34" s="30"/>
      <c r="M34" s="29"/>
      <c r="N34" s="29"/>
      <c r="O34" s="31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4:42" x14ac:dyDescent="0.25">
      <c r="E35" s="31"/>
      <c r="F35" s="31"/>
      <c r="G35" s="31"/>
      <c r="H35" s="30"/>
      <c r="I35" s="29"/>
      <c r="J35" s="29"/>
      <c r="K35" s="29"/>
      <c r="L35" s="30"/>
      <c r="M35" s="29"/>
      <c r="N35" s="29"/>
      <c r="O35" s="31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4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4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4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4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4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4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4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4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4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4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4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4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4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24" sqref="B24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hidden="1" customWidth="1"/>
    <col min="6" max="6" width="7.28515625" hidden="1" customWidth="1"/>
    <col min="7" max="7" width="9.140625" style="19" hidden="1" customWidth="1"/>
    <col min="8" max="9" width="10.140625" hidden="1" customWidth="1"/>
    <col min="10" max="10" width="9.140625" hidden="1" customWidth="1"/>
    <col min="11" max="11" width="9.28515625" style="19" hidden="1" customWidth="1"/>
    <col min="12" max="12" width="10.140625" hidden="1" customWidth="1"/>
    <col min="13" max="13" width="10.7109375" hidden="1" customWidth="1"/>
    <col min="14" max="14" width="7.7109375" hidden="1" customWidth="1"/>
    <col min="15" max="15" width="9.28515625" style="19" hidden="1" customWidth="1"/>
    <col min="16" max="16" width="14.28515625" customWidth="1"/>
    <col min="17" max="17" width="13.85546875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1" t="s">
        <v>1</v>
      </c>
      <c r="M1" s="81"/>
      <c r="N1" s="82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99</v>
      </c>
      <c r="B4">
        <v>850</v>
      </c>
      <c r="C4" s="19">
        <v>29</v>
      </c>
      <c r="D4">
        <v>29.927199999999999</v>
      </c>
      <c r="E4">
        <v>29.927399999999999</v>
      </c>
      <c r="F4" s="72">
        <f t="shared" ref="F4:F21" si="0">D4-E4</f>
        <v>-1.9999999999953388E-4</v>
      </c>
      <c r="G4" s="19">
        <f t="shared" ref="G4:G11" si="1">AVERAGE(D4:E4)</f>
        <v>29.927299999999999</v>
      </c>
      <c r="H4" s="27">
        <v>29.937899999999999</v>
      </c>
      <c r="I4" s="27">
        <v>29.9375</v>
      </c>
      <c r="J4">
        <f>H4-I4</f>
        <v>3.9999999999906777E-4</v>
      </c>
      <c r="K4" s="19">
        <f>AVERAGE(H4:I4)</f>
        <v>29.9377</v>
      </c>
      <c r="L4" s="29">
        <v>29.932600000000001</v>
      </c>
      <c r="M4" s="27">
        <v>29.932099999999998</v>
      </c>
      <c r="N4" s="29">
        <f>L4-M4</f>
        <v>5.0000000000238742E-4</v>
      </c>
      <c r="O4" s="30">
        <f>AVERAGE(L4:M4)</f>
        <v>29.93235</v>
      </c>
      <c r="P4">
        <f>K4-G4</f>
        <v>1.0400000000000631E-2</v>
      </c>
      <c r="Q4" s="29">
        <f>O4-G4</f>
        <v>5.0500000000006651E-3</v>
      </c>
      <c r="R4" s="29">
        <f>P4-Q4</f>
        <v>5.3499999999999659E-3</v>
      </c>
    </row>
    <row r="5" spans="1:18" x14ac:dyDescent="0.25">
      <c r="B5">
        <v>90</v>
      </c>
      <c r="C5" s="19">
        <v>30</v>
      </c>
      <c r="D5">
        <v>29.456099999999999</v>
      </c>
      <c r="E5">
        <v>29.456499999999998</v>
      </c>
      <c r="F5" s="72">
        <f t="shared" si="0"/>
        <v>-3.9999999999906777E-4</v>
      </c>
      <c r="G5" s="19">
        <f t="shared" si="1"/>
        <v>29.456299999999999</v>
      </c>
      <c r="H5" s="27">
        <v>29.544499999999999</v>
      </c>
      <c r="I5" s="27">
        <v>29.5444</v>
      </c>
      <c r="J5">
        <f t="shared" ref="J5:J21" si="2">H5-I5</f>
        <v>9.9999999999766942E-5</v>
      </c>
      <c r="K5" s="19">
        <f t="shared" ref="K5:K21" si="3">AVERAGE(H5:I5)</f>
        <v>29.544449999999998</v>
      </c>
      <c r="L5" s="29">
        <v>29.532900000000001</v>
      </c>
      <c r="M5" s="27">
        <v>29.532399999999999</v>
      </c>
      <c r="N5" s="29">
        <f t="shared" ref="N5:N21" si="4">L5-M5</f>
        <v>5.0000000000238742E-4</v>
      </c>
      <c r="O5" s="30">
        <f t="shared" ref="O5:O21" si="5">AVERAGE(L5:M5)</f>
        <v>29.53265</v>
      </c>
      <c r="P5">
        <f t="shared" ref="P5:P21" si="6">K5-G5</f>
        <v>8.814999999999884E-2</v>
      </c>
      <c r="Q5" s="29">
        <f t="shared" ref="Q5:Q21" si="7">O5-G5</f>
        <v>7.6350000000001472E-2</v>
      </c>
      <c r="R5" s="29">
        <f t="shared" ref="R5:R21" si="8">P5-Q5</f>
        <v>1.1799999999997368E-2</v>
      </c>
    </row>
    <row r="6" spans="1:18" x14ac:dyDescent="0.25">
      <c r="B6">
        <v>63</v>
      </c>
      <c r="C6" s="19">
        <v>31</v>
      </c>
      <c r="D6">
        <v>30.801100000000002</v>
      </c>
      <c r="E6">
        <v>30.801400000000001</v>
      </c>
      <c r="F6" s="72">
        <f t="shared" si="0"/>
        <v>-2.9999999999930083E-4</v>
      </c>
      <c r="G6" s="19">
        <f t="shared" si="1"/>
        <v>30.801250000000003</v>
      </c>
      <c r="H6" s="27">
        <v>30.943300000000001</v>
      </c>
      <c r="I6" s="27">
        <v>30.943200000000001</v>
      </c>
      <c r="J6">
        <f t="shared" si="2"/>
        <v>9.9999999999766942E-5</v>
      </c>
      <c r="K6" s="19">
        <f t="shared" si="3"/>
        <v>30.943249999999999</v>
      </c>
      <c r="L6" s="29">
        <v>30.9312</v>
      </c>
      <c r="M6" s="27">
        <v>30.931699999999999</v>
      </c>
      <c r="N6" s="29">
        <f t="shared" si="4"/>
        <v>-4.9999999999883471E-4</v>
      </c>
      <c r="O6" s="30">
        <f t="shared" si="5"/>
        <v>30.931449999999998</v>
      </c>
      <c r="P6">
        <f t="shared" si="6"/>
        <v>0.14199999999999591</v>
      </c>
      <c r="Q6" s="29">
        <f t="shared" si="7"/>
        <v>0.13019999999999499</v>
      </c>
      <c r="R6" s="29">
        <f t="shared" si="8"/>
        <v>1.1800000000000921E-2</v>
      </c>
    </row>
    <row r="7" spans="1:18" x14ac:dyDescent="0.25">
      <c r="A7" t="s">
        <v>100</v>
      </c>
      <c r="B7">
        <v>850</v>
      </c>
      <c r="C7" s="19">
        <v>32</v>
      </c>
      <c r="D7">
        <v>28.6754</v>
      </c>
      <c r="E7">
        <v>28.675599999999999</v>
      </c>
      <c r="F7" s="72">
        <f t="shared" si="0"/>
        <v>-1.9999999999953388E-4</v>
      </c>
      <c r="G7" s="19">
        <f t="shared" si="1"/>
        <v>28.6755</v>
      </c>
      <c r="H7" s="27">
        <v>28.684100000000001</v>
      </c>
      <c r="I7" s="27">
        <v>28.683800000000002</v>
      </c>
      <c r="J7">
        <f t="shared" si="2"/>
        <v>2.9999999999930083E-4</v>
      </c>
      <c r="K7" s="19">
        <f t="shared" si="3"/>
        <v>28.683950000000003</v>
      </c>
      <c r="L7" s="29">
        <v>28.682099999999998</v>
      </c>
      <c r="M7" s="27">
        <v>28.682200000000002</v>
      </c>
      <c r="N7" s="29">
        <f t="shared" si="4"/>
        <v>-1.0000000000331966E-4</v>
      </c>
      <c r="O7" s="30">
        <f t="shared" si="5"/>
        <v>28.68215</v>
      </c>
      <c r="P7">
        <f t="shared" si="6"/>
        <v>8.4500000000033992E-3</v>
      </c>
      <c r="Q7" s="29">
        <f t="shared" si="7"/>
        <v>6.6500000000004889E-3</v>
      </c>
      <c r="R7" s="29">
        <f t="shared" si="8"/>
        <v>1.8000000000029104E-3</v>
      </c>
    </row>
    <row r="8" spans="1:18" x14ac:dyDescent="0.25">
      <c r="B8">
        <v>90</v>
      </c>
      <c r="C8" s="19">
        <v>33</v>
      </c>
      <c r="D8">
        <v>28.877600000000001</v>
      </c>
      <c r="E8">
        <v>28.8779</v>
      </c>
      <c r="F8" s="72">
        <f t="shared" si="0"/>
        <v>-2.9999999999930083E-4</v>
      </c>
      <c r="G8" s="19">
        <f t="shared" si="1"/>
        <v>28.877749999999999</v>
      </c>
      <c r="H8" s="27">
        <v>28.930599999999998</v>
      </c>
      <c r="I8" s="27">
        <v>28.930900000000001</v>
      </c>
      <c r="J8">
        <f t="shared" si="2"/>
        <v>-3.0000000000285354E-4</v>
      </c>
      <c r="K8" s="19">
        <f t="shared" si="3"/>
        <v>28.93075</v>
      </c>
      <c r="L8" s="29">
        <v>28.9222</v>
      </c>
      <c r="M8" s="27">
        <v>28.922599999999999</v>
      </c>
      <c r="N8" s="29">
        <f t="shared" si="4"/>
        <v>-3.9999999999906777E-4</v>
      </c>
      <c r="O8" s="30">
        <f t="shared" si="5"/>
        <v>28.9224</v>
      </c>
      <c r="P8">
        <f t="shared" si="6"/>
        <v>5.3000000000000824E-2</v>
      </c>
      <c r="Q8" s="29">
        <f t="shared" si="7"/>
        <v>4.4650000000000745E-2</v>
      </c>
      <c r="R8" s="29">
        <f t="shared" si="8"/>
        <v>8.3500000000000796E-3</v>
      </c>
    </row>
    <row r="9" spans="1:18" x14ac:dyDescent="0.25">
      <c r="B9">
        <v>63</v>
      </c>
      <c r="C9" s="19">
        <v>34</v>
      </c>
      <c r="D9">
        <v>29.674299999999999</v>
      </c>
      <c r="E9">
        <v>29.674600000000002</v>
      </c>
      <c r="F9" s="72">
        <f t="shared" si="0"/>
        <v>-3.0000000000285354E-4</v>
      </c>
      <c r="G9" s="19">
        <f t="shared" si="1"/>
        <v>29.67445</v>
      </c>
      <c r="H9" s="27">
        <v>29.768999999999998</v>
      </c>
      <c r="I9" s="27">
        <v>29.768799999999999</v>
      </c>
      <c r="J9">
        <f t="shared" si="2"/>
        <v>1.9999999999953388E-4</v>
      </c>
      <c r="K9" s="19">
        <f t="shared" si="3"/>
        <v>29.768899999999999</v>
      </c>
      <c r="L9" s="29">
        <v>29.761399999999998</v>
      </c>
      <c r="M9" s="27">
        <v>29.761600000000001</v>
      </c>
      <c r="N9" s="29">
        <f t="shared" si="4"/>
        <v>-2.000000000030866E-4</v>
      </c>
      <c r="O9" s="30">
        <f t="shared" si="5"/>
        <v>29.761499999999998</v>
      </c>
      <c r="P9">
        <f t="shared" si="6"/>
        <v>9.4449999999998369E-2</v>
      </c>
      <c r="Q9" s="29">
        <f t="shared" si="7"/>
        <v>8.7049999999997851E-2</v>
      </c>
      <c r="R9" s="29">
        <f t="shared" si="8"/>
        <v>7.4000000000005173E-3</v>
      </c>
    </row>
    <row r="10" spans="1:18" x14ac:dyDescent="0.25">
      <c r="A10" t="s">
        <v>101</v>
      </c>
      <c r="B10">
        <v>850</v>
      </c>
      <c r="C10" s="19">
        <v>35</v>
      </c>
      <c r="D10">
        <v>32.117400000000004</v>
      </c>
      <c r="E10">
        <v>32.1173</v>
      </c>
      <c r="F10" s="72">
        <f t="shared" si="0"/>
        <v>1.0000000000331966E-4</v>
      </c>
      <c r="G10" s="19">
        <f t="shared" si="1"/>
        <v>32.117350000000002</v>
      </c>
      <c r="H10" s="27">
        <v>32.119300000000003</v>
      </c>
      <c r="I10" s="27">
        <v>32.119500000000002</v>
      </c>
      <c r="J10">
        <f t="shared" si="2"/>
        <v>-1.9999999999953388E-4</v>
      </c>
      <c r="K10" s="19">
        <f t="shared" si="3"/>
        <v>32.119399999999999</v>
      </c>
      <c r="L10" s="29">
        <v>32.118699999999997</v>
      </c>
      <c r="M10" s="27">
        <v>32.118899999999996</v>
      </c>
      <c r="N10" s="29">
        <f t="shared" si="4"/>
        <v>-1.9999999999953388E-4</v>
      </c>
      <c r="O10" s="30">
        <f t="shared" si="5"/>
        <v>32.118799999999993</v>
      </c>
      <c r="P10">
        <f t="shared" si="6"/>
        <v>2.0499999999969987E-3</v>
      </c>
      <c r="Q10" s="29">
        <f t="shared" si="7"/>
        <v>1.4499999999912916E-3</v>
      </c>
      <c r="R10" s="29">
        <f t="shared" si="8"/>
        <v>6.0000000000570708E-4</v>
      </c>
    </row>
    <row r="11" spans="1:18" x14ac:dyDescent="0.25">
      <c r="B11">
        <v>90</v>
      </c>
      <c r="C11" s="19">
        <v>36</v>
      </c>
      <c r="D11">
        <v>28.700800000000001</v>
      </c>
      <c r="E11">
        <v>28.7012</v>
      </c>
      <c r="F11" s="72">
        <f t="shared" si="0"/>
        <v>-3.9999999999906777E-4</v>
      </c>
      <c r="G11" s="19">
        <f t="shared" si="1"/>
        <v>28.701000000000001</v>
      </c>
      <c r="H11" s="27">
        <v>28.794899999999998</v>
      </c>
      <c r="I11" s="27">
        <v>28.7944</v>
      </c>
      <c r="J11">
        <f t="shared" si="2"/>
        <v>4.9999999999883471E-4</v>
      </c>
      <c r="K11" s="19">
        <f t="shared" si="3"/>
        <v>28.794649999999997</v>
      </c>
      <c r="L11" s="29">
        <v>28.782499999999999</v>
      </c>
      <c r="M11" s="27">
        <v>28.782900000000001</v>
      </c>
      <c r="N11" s="29">
        <f t="shared" si="4"/>
        <v>-4.0000000000262048E-4</v>
      </c>
      <c r="O11" s="30">
        <f t="shared" si="5"/>
        <v>28.782699999999998</v>
      </c>
      <c r="P11">
        <f t="shared" si="6"/>
        <v>9.364999999999668E-2</v>
      </c>
      <c r="Q11" s="29">
        <f t="shared" si="7"/>
        <v>8.1699999999997885E-2</v>
      </c>
      <c r="R11" s="29">
        <f t="shared" si="8"/>
        <v>1.1949999999998795E-2</v>
      </c>
    </row>
    <row r="12" spans="1:18" x14ac:dyDescent="0.25">
      <c r="B12">
        <v>63</v>
      </c>
      <c r="C12" s="19">
        <v>37</v>
      </c>
      <c r="D12">
        <v>28.781600000000001</v>
      </c>
      <c r="E12">
        <v>28.7818</v>
      </c>
      <c r="F12" s="29">
        <f t="shared" si="0"/>
        <v>-1.9999999999953388E-4</v>
      </c>
      <c r="G12" s="19">
        <f>AVERAGE(D12:E12)</f>
        <v>28.781700000000001</v>
      </c>
      <c r="H12" s="27">
        <v>28.933299999999999</v>
      </c>
      <c r="I12" s="27">
        <v>28.9331</v>
      </c>
      <c r="J12">
        <f t="shared" si="2"/>
        <v>1.9999999999953388E-4</v>
      </c>
      <c r="K12" s="19">
        <f t="shared" si="3"/>
        <v>28.933199999999999</v>
      </c>
      <c r="L12" s="29">
        <v>28.921500000000002</v>
      </c>
      <c r="M12" s="27">
        <v>28.921800000000001</v>
      </c>
      <c r="N12" s="29">
        <f t="shared" si="4"/>
        <v>-2.9999999999930083E-4</v>
      </c>
      <c r="O12" s="30">
        <f t="shared" si="5"/>
        <v>28.92165</v>
      </c>
      <c r="P12">
        <f t="shared" si="6"/>
        <v>0.15149999999999864</v>
      </c>
      <c r="Q12" s="29">
        <f t="shared" si="7"/>
        <v>0.13994999999999891</v>
      </c>
      <c r="R12" s="29">
        <f t="shared" si="8"/>
        <v>1.1549999999999727E-2</v>
      </c>
    </row>
    <row r="13" spans="1:18" x14ac:dyDescent="0.25">
      <c r="A13" t="s">
        <v>102</v>
      </c>
      <c r="B13" s="71" t="s">
        <v>108</v>
      </c>
      <c r="C13" s="19">
        <v>38</v>
      </c>
      <c r="D13">
        <v>30.814599999999999</v>
      </c>
      <c r="E13">
        <v>30.814900000000002</v>
      </c>
      <c r="F13" s="29">
        <f t="shared" si="0"/>
        <v>-3.0000000000285354E-4</v>
      </c>
      <c r="G13" s="19">
        <f t="shared" ref="G13:G21" si="9">AVERAGE(D13:E13)</f>
        <v>30.81475</v>
      </c>
      <c r="H13" s="27">
        <v>30.8215</v>
      </c>
      <c r="I13" s="27">
        <v>30.821899999999999</v>
      </c>
      <c r="J13">
        <f t="shared" si="2"/>
        <v>-3.9999999999906777E-4</v>
      </c>
      <c r="K13" s="19">
        <f t="shared" si="3"/>
        <v>30.8217</v>
      </c>
      <c r="L13" s="29">
        <v>30.821100000000001</v>
      </c>
      <c r="M13" s="27">
        <v>30.8216</v>
      </c>
      <c r="N13" s="29">
        <f t="shared" si="4"/>
        <v>-4.9999999999883471E-4</v>
      </c>
      <c r="O13" s="30">
        <f t="shared" si="5"/>
        <v>30.821350000000002</v>
      </c>
      <c r="P13">
        <f t="shared" si="6"/>
        <v>6.9499999999997897E-3</v>
      </c>
      <c r="Q13" s="29">
        <f t="shared" si="7"/>
        <v>6.6000000000023817E-3</v>
      </c>
      <c r="R13" s="29">
        <f t="shared" si="8"/>
        <v>3.4999999999740794E-4</v>
      </c>
    </row>
    <row r="14" spans="1:18" x14ac:dyDescent="0.25">
      <c r="B14">
        <v>90</v>
      </c>
      <c r="C14" s="19">
        <v>39</v>
      </c>
      <c r="D14">
        <v>29.043800000000001</v>
      </c>
      <c r="E14">
        <v>29.043299999999999</v>
      </c>
      <c r="F14" s="29">
        <f t="shared" si="0"/>
        <v>5.0000000000238742E-4</v>
      </c>
      <c r="G14" s="19">
        <f t="shared" si="9"/>
        <v>29.04355</v>
      </c>
      <c r="H14" s="27">
        <v>29.0928</v>
      </c>
      <c r="I14" s="27">
        <v>29.093</v>
      </c>
      <c r="J14">
        <f t="shared" si="2"/>
        <v>-1.9999999999953388E-4</v>
      </c>
      <c r="K14" s="19">
        <f t="shared" si="3"/>
        <v>29.0929</v>
      </c>
      <c r="L14" s="27">
        <v>29.0867</v>
      </c>
      <c r="M14" s="27">
        <v>29.086600000000001</v>
      </c>
      <c r="N14" s="29">
        <f t="shared" si="4"/>
        <v>9.9999999999766942E-5</v>
      </c>
      <c r="O14" s="30">
        <f>AVERAGE(L14:M14)</f>
        <v>29.086649999999999</v>
      </c>
      <c r="P14">
        <f t="shared" si="6"/>
        <v>4.9350000000000449E-2</v>
      </c>
      <c r="Q14" s="29">
        <f t="shared" si="7"/>
        <v>4.3099999999999028E-2</v>
      </c>
      <c r="R14" s="29">
        <f t="shared" si="8"/>
        <v>6.2500000000014211E-3</v>
      </c>
    </row>
    <row r="15" spans="1:18" x14ac:dyDescent="0.25">
      <c r="B15">
        <v>63</v>
      </c>
      <c r="C15" s="19">
        <v>40</v>
      </c>
      <c r="D15">
        <v>30.618099999999998</v>
      </c>
      <c r="E15">
        <v>30.617999999999999</v>
      </c>
      <c r="F15" s="29">
        <f t="shared" si="0"/>
        <v>9.9999999999766942E-5</v>
      </c>
      <c r="G15" s="19">
        <f t="shared" si="9"/>
        <v>30.618049999999997</v>
      </c>
      <c r="H15" s="27">
        <v>30.6739</v>
      </c>
      <c r="I15" s="27">
        <v>30.673500000000001</v>
      </c>
      <c r="J15">
        <f t="shared" si="2"/>
        <v>3.9999999999906777E-4</v>
      </c>
      <c r="K15" s="19">
        <f t="shared" si="3"/>
        <v>30.6737</v>
      </c>
      <c r="L15" s="29">
        <v>30.668500000000002</v>
      </c>
      <c r="M15" s="27">
        <v>30.668700000000001</v>
      </c>
      <c r="N15" s="29">
        <f t="shared" si="4"/>
        <v>-1.9999999999953388E-4</v>
      </c>
      <c r="O15" s="30">
        <f t="shared" si="5"/>
        <v>30.668600000000001</v>
      </c>
      <c r="P15">
        <f t="shared" si="6"/>
        <v>5.565000000000353E-2</v>
      </c>
      <c r="Q15" s="29">
        <f t="shared" si="7"/>
        <v>5.0550000000004758E-2</v>
      </c>
      <c r="R15" s="29">
        <f t="shared" si="8"/>
        <v>5.0999999999987722E-3</v>
      </c>
    </row>
    <row r="16" spans="1:18" x14ac:dyDescent="0.25">
      <c r="A16" t="s">
        <v>103</v>
      </c>
      <c r="B16" s="71" t="s">
        <v>104</v>
      </c>
      <c r="C16" s="19">
        <v>41</v>
      </c>
      <c r="D16">
        <v>32.042499999999997</v>
      </c>
      <c r="E16">
        <v>32.042999999999999</v>
      </c>
      <c r="F16" s="29">
        <f t="shared" si="0"/>
        <v>-5.0000000000238742E-4</v>
      </c>
      <c r="G16" s="19">
        <f t="shared" si="9"/>
        <v>32.042749999999998</v>
      </c>
      <c r="H16" s="27">
        <v>32.0503</v>
      </c>
      <c r="I16" s="27">
        <v>32.049799999999998</v>
      </c>
      <c r="J16">
        <f t="shared" si="2"/>
        <v>5.0000000000238742E-4</v>
      </c>
      <c r="K16" s="19">
        <f t="shared" si="3"/>
        <v>32.050049999999999</v>
      </c>
      <c r="L16" s="29">
        <v>32.048999999999999</v>
      </c>
      <c r="M16" s="27">
        <v>32.049199999999999</v>
      </c>
      <c r="N16" s="29">
        <f t="shared" si="4"/>
        <v>-1.9999999999953388E-4</v>
      </c>
      <c r="O16" s="30">
        <f t="shared" si="5"/>
        <v>32.049099999999996</v>
      </c>
      <c r="P16">
        <f t="shared" si="6"/>
        <v>7.3000000000007503E-3</v>
      </c>
      <c r="Q16" s="29">
        <f t="shared" si="7"/>
        <v>6.3499999999976353E-3</v>
      </c>
      <c r="R16" s="29">
        <f t="shared" si="8"/>
        <v>9.5000000000311502E-4</v>
      </c>
    </row>
    <row r="17" spans="1:18" x14ac:dyDescent="0.25">
      <c r="B17">
        <v>90</v>
      </c>
      <c r="C17" s="19">
        <v>42</v>
      </c>
      <c r="D17">
        <v>29.217400000000001</v>
      </c>
      <c r="E17">
        <v>29.217099999999999</v>
      </c>
      <c r="F17" s="29">
        <f t="shared" si="0"/>
        <v>3.0000000000285354E-4</v>
      </c>
      <c r="G17" s="19">
        <f t="shared" si="9"/>
        <v>29.21725</v>
      </c>
      <c r="H17" s="27">
        <v>29.261399999999998</v>
      </c>
      <c r="I17" s="27">
        <v>29.260999999999999</v>
      </c>
      <c r="J17">
        <f t="shared" si="2"/>
        <v>3.9999999999906777E-4</v>
      </c>
      <c r="K17" s="19">
        <f t="shared" si="3"/>
        <v>29.261199999999999</v>
      </c>
      <c r="L17" s="29">
        <v>29.255600000000001</v>
      </c>
      <c r="M17" s="27">
        <v>29.2559</v>
      </c>
      <c r="N17" s="29">
        <f t="shared" si="4"/>
        <v>-2.9999999999930083E-4</v>
      </c>
      <c r="O17" s="30">
        <f t="shared" si="5"/>
        <v>29.255749999999999</v>
      </c>
      <c r="P17">
        <f t="shared" si="6"/>
        <v>4.3949999999998823E-2</v>
      </c>
      <c r="Q17" s="29">
        <f t="shared" si="7"/>
        <v>3.8499999999999091E-2</v>
      </c>
      <c r="R17" s="29">
        <f t="shared" si="8"/>
        <v>5.4499999999997328E-3</v>
      </c>
    </row>
    <row r="18" spans="1:18" x14ac:dyDescent="0.25">
      <c r="B18">
        <v>63</v>
      </c>
      <c r="C18" s="19">
        <v>43</v>
      </c>
      <c r="D18">
        <v>29.134699999999999</v>
      </c>
      <c r="E18">
        <v>29.134399999999999</v>
      </c>
      <c r="F18" s="29">
        <f t="shared" si="0"/>
        <v>2.9999999999930083E-4</v>
      </c>
      <c r="G18" s="19">
        <f t="shared" si="9"/>
        <v>29.134549999999997</v>
      </c>
      <c r="H18" s="27">
        <v>29.178699999999999</v>
      </c>
      <c r="I18" s="27">
        <v>29.1785</v>
      </c>
      <c r="J18">
        <f t="shared" si="2"/>
        <v>1.9999999999953388E-4</v>
      </c>
      <c r="K18" s="19">
        <f t="shared" si="3"/>
        <v>29.178599999999999</v>
      </c>
      <c r="L18" s="29">
        <v>29.173999999999999</v>
      </c>
      <c r="M18" s="27">
        <v>29.174499999999998</v>
      </c>
      <c r="N18" s="29">
        <f t="shared" si="4"/>
        <v>-4.9999999999883471E-4</v>
      </c>
      <c r="O18" s="30">
        <f t="shared" si="5"/>
        <v>29.174250000000001</v>
      </c>
      <c r="P18">
        <f t="shared" si="6"/>
        <v>4.4050000000002143E-2</v>
      </c>
      <c r="Q18" s="29">
        <f t="shared" si="7"/>
        <v>3.9700000000003399E-2</v>
      </c>
      <c r="R18" s="29">
        <f t="shared" si="8"/>
        <v>4.3499999999987438E-3</v>
      </c>
    </row>
    <row r="19" spans="1:18" x14ac:dyDescent="0.25">
      <c r="A19" t="s">
        <v>105</v>
      </c>
      <c r="B19" s="71" t="s">
        <v>104</v>
      </c>
      <c r="C19" s="19">
        <v>44</v>
      </c>
      <c r="D19">
        <v>31.813600000000001</v>
      </c>
      <c r="E19">
        <v>31.813400000000001</v>
      </c>
      <c r="F19" s="29">
        <f t="shared" si="0"/>
        <v>1.9999999999953388E-4</v>
      </c>
      <c r="G19" s="19">
        <f t="shared" si="9"/>
        <v>31.813500000000001</v>
      </c>
      <c r="H19" s="27">
        <v>31.821000000000002</v>
      </c>
      <c r="I19" s="27">
        <v>31.820900000000002</v>
      </c>
      <c r="J19">
        <f t="shared" si="2"/>
        <v>9.9999999999766942E-5</v>
      </c>
      <c r="K19" s="19">
        <f t="shared" si="3"/>
        <v>31.820950000000003</v>
      </c>
      <c r="L19" s="29">
        <v>31.818999999999999</v>
      </c>
      <c r="M19" s="27">
        <v>31.819299999999998</v>
      </c>
      <c r="N19" s="29">
        <f t="shared" si="4"/>
        <v>-2.9999999999930083E-4</v>
      </c>
      <c r="O19" s="30">
        <f t="shared" si="5"/>
        <v>31.81915</v>
      </c>
      <c r="P19">
        <f t="shared" si="6"/>
        <v>7.4500000000021771E-3</v>
      </c>
      <c r="Q19" s="29">
        <f t="shared" si="7"/>
        <v>5.6499999999992667E-3</v>
      </c>
      <c r="R19" s="29">
        <f t="shared" si="8"/>
        <v>1.8000000000029104E-3</v>
      </c>
    </row>
    <row r="20" spans="1:18" x14ac:dyDescent="0.25">
      <c r="B20">
        <v>90</v>
      </c>
      <c r="C20" s="19">
        <v>45</v>
      </c>
      <c r="D20">
        <v>31.969100000000001</v>
      </c>
      <c r="E20">
        <v>31.9693</v>
      </c>
      <c r="F20" s="29">
        <f t="shared" si="0"/>
        <v>-1.9999999999953388E-4</v>
      </c>
      <c r="G20" s="19">
        <f t="shared" si="9"/>
        <v>31.969200000000001</v>
      </c>
      <c r="H20" s="27">
        <v>32.003799999999998</v>
      </c>
      <c r="I20" s="27">
        <v>32.003700000000002</v>
      </c>
      <c r="J20">
        <f t="shared" si="2"/>
        <v>9.9999999996214228E-5</v>
      </c>
      <c r="K20" s="19">
        <f t="shared" si="3"/>
        <v>32.003749999999997</v>
      </c>
      <c r="L20" s="29">
        <v>31.998999999999999</v>
      </c>
      <c r="M20" s="27">
        <v>31.998899999999999</v>
      </c>
      <c r="N20" s="29">
        <f t="shared" si="4"/>
        <v>9.9999999999766942E-5</v>
      </c>
      <c r="O20" s="30">
        <f t="shared" si="5"/>
        <v>31.998950000000001</v>
      </c>
      <c r="P20">
        <f t="shared" si="6"/>
        <v>3.4549999999995862E-2</v>
      </c>
      <c r="Q20" s="29">
        <f t="shared" si="7"/>
        <v>2.9749999999999943E-2</v>
      </c>
      <c r="R20" s="29">
        <f t="shared" si="8"/>
        <v>4.7999999999959186E-3</v>
      </c>
    </row>
    <row r="21" spans="1:18" x14ac:dyDescent="0.25">
      <c r="B21">
        <v>63</v>
      </c>
      <c r="C21" s="19">
        <v>46</v>
      </c>
      <c r="D21">
        <v>29.8505</v>
      </c>
      <c r="E21">
        <v>29.85</v>
      </c>
      <c r="F21" s="29">
        <f t="shared" si="0"/>
        <v>4.9999999999883471E-4</v>
      </c>
      <c r="G21" s="19">
        <f t="shared" si="9"/>
        <v>29.850250000000003</v>
      </c>
      <c r="H21" s="27">
        <v>29.8992</v>
      </c>
      <c r="I21" s="27">
        <v>29.8993</v>
      </c>
      <c r="J21">
        <f t="shared" si="2"/>
        <v>-9.9999999999766942E-5</v>
      </c>
      <c r="K21" s="19">
        <f t="shared" si="3"/>
        <v>29.899250000000002</v>
      </c>
      <c r="L21" s="29">
        <v>29.894500000000001</v>
      </c>
      <c r="M21" s="27">
        <v>29.894500000000001</v>
      </c>
      <c r="N21" s="29">
        <f t="shared" si="4"/>
        <v>0</v>
      </c>
      <c r="O21" s="30">
        <f t="shared" si="5"/>
        <v>29.894500000000001</v>
      </c>
      <c r="P21">
        <f t="shared" si="6"/>
        <v>4.8999999999999488E-2</v>
      </c>
      <c r="Q21" s="29">
        <f t="shared" si="7"/>
        <v>4.4249999999998124E-2</v>
      </c>
      <c r="R21" s="29">
        <f t="shared" si="8"/>
        <v>4.7500000000013642E-3</v>
      </c>
    </row>
    <row r="22" spans="1:18" x14ac:dyDescent="0.25">
      <c r="H22" s="27"/>
      <c r="I22" s="27"/>
      <c r="L22" s="29"/>
      <c r="M22" s="27"/>
      <c r="N22" s="29"/>
    </row>
    <row r="23" spans="1:18" x14ac:dyDescent="0.25">
      <c r="A23" t="s">
        <v>106</v>
      </c>
      <c r="H23" s="27"/>
      <c r="I23" s="27"/>
      <c r="L23" s="29"/>
      <c r="M23" s="27"/>
      <c r="N23" s="29"/>
    </row>
    <row r="24" spans="1:18" x14ac:dyDescent="0.25">
      <c r="A24" t="s">
        <v>109</v>
      </c>
      <c r="H24" s="27"/>
      <c r="I24" s="27"/>
      <c r="L24" s="29"/>
      <c r="M24" s="27"/>
      <c r="N24" s="29"/>
    </row>
    <row r="25" spans="1:18" x14ac:dyDescent="0.25">
      <c r="A25" s="33"/>
      <c r="H25" s="27"/>
      <c r="I25" s="27"/>
      <c r="L25" s="29"/>
      <c r="N25" s="29"/>
    </row>
    <row r="26" spans="1:18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8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8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8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8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8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8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7" workbookViewId="0">
      <selection activeCell="F28" sqref="F28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20" bestFit="1" customWidth="1"/>
    <col min="15" max="15" width="27" style="20" bestFit="1" customWidth="1"/>
    <col min="16" max="16" width="17.28515625" style="19" bestFit="1" customWidth="1"/>
  </cols>
  <sheetData>
    <row r="1" spans="1:16" ht="18.75" x14ac:dyDescent="0.3">
      <c r="A1" s="46" t="s">
        <v>71</v>
      </c>
    </row>
    <row r="2" spans="1:16" ht="14.25" customHeight="1" x14ac:dyDescent="0.25">
      <c r="A2" s="34"/>
      <c r="B2" s="51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83" t="s">
        <v>70</v>
      </c>
      <c r="C3" s="84"/>
      <c r="D3" s="84"/>
      <c r="E3" s="84"/>
      <c r="F3" s="84"/>
      <c r="G3" s="84"/>
      <c r="H3" s="84"/>
      <c r="I3" s="84"/>
      <c r="J3" s="63"/>
      <c r="K3" s="85" t="s">
        <v>75</v>
      </c>
      <c r="L3" s="85"/>
      <c r="M3" s="85"/>
      <c r="N3" s="85"/>
      <c r="O3" s="85"/>
      <c r="P3" s="85"/>
    </row>
    <row r="4" spans="1:16" x14ac:dyDescent="0.25">
      <c r="A4" s="34"/>
      <c r="B4" s="51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8" t="s">
        <v>84</v>
      </c>
      <c r="P4" s="47" t="s">
        <v>93</v>
      </c>
    </row>
    <row r="5" spans="1:16" x14ac:dyDescent="0.25">
      <c r="A5" s="34" t="s">
        <v>64</v>
      </c>
      <c r="B5" s="51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s="19" t="s">
        <v>107</v>
      </c>
      <c r="B6" s="92">
        <v>2.4575</v>
      </c>
      <c r="C6" s="43">
        <v>1.807500000000005</v>
      </c>
      <c r="D6" s="29">
        <v>3.399999999992076E-3</v>
      </c>
      <c r="E6" s="29">
        <v>1.8850000000000477E-2</v>
      </c>
      <c r="F6" s="43">
        <v>2.8149999999996567E-2</v>
      </c>
      <c r="G6" s="43">
        <f>B6+C6</f>
        <v>4.265000000000005</v>
      </c>
      <c r="H6" s="43">
        <f>E6+F6</f>
        <v>4.6999999999997044E-2</v>
      </c>
      <c r="I6" s="43">
        <f t="shared" ref="I6:I14" si="0">B6+C6+E6+D6+F6</f>
        <v>4.3153999999999941</v>
      </c>
      <c r="J6" s="43">
        <f t="shared" ref="J6:J14" si="1">(C6/I6)*100</f>
        <v>41.884877415766965</v>
      </c>
      <c r="K6" s="43">
        <f t="shared" ref="K6:K14" si="2">(B6/I6)*100</f>
        <v>56.947212309403604</v>
      </c>
      <c r="L6" s="43">
        <f>(D6/I6)*100</f>
        <v>7.8787597904993303E-2</v>
      </c>
      <c r="M6" s="43">
        <f>(E6/I6)*100</f>
        <v>0.43680771191547718</v>
      </c>
      <c r="N6" s="68">
        <f>(F6/I6)*100</f>
        <v>0.65231496500895869</v>
      </c>
      <c r="O6" s="68">
        <f>(G6/I6)*100</f>
        <v>98.832089725170562</v>
      </c>
      <c r="P6" s="69">
        <f>(H6/I6)*100</f>
        <v>1.089122676924436</v>
      </c>
    </row>
    <row r="7" spans="1:16" s="42" customFormat="1" x14ac:dyDescent="0.25">
      <c r="A7" s="19" t="s">
        <v>110</v>
      </c>
      <c r="B7" s="92">
        <v>2.4275000000000033</v>
      </c>
      <c r="C7" s="43">
        <v>1.7899999999999903</v>
      </c>
      <c r="D7" s="29">
        <v>5.7000000000009265E-3</v>
      </c>
      <c r="E7" s="29">
        <v>9.7999999999984766E-3</v>
      </c>
      <c r="F7" s="43">
        <v>1.9300000000001205E-2</v>
      </c>
      <c r="G7" s="43">
        <f t="shared" ref="G7:G14" si="3">B7+C7</f>
        <v>4.217499999999994</v>
      </c>
      <c r="H7" s="43">
        <f t="shared" ref="H7:H14" si="4">E7+F7</f>
        <v>2.9099999999999682E-2</v>
      </c>
      <c r="I7" s="43">
        <f t="shared" si="0"/>
        <v>4.2522999999999946</v>
      </c>
      <c r="J7" s="43">
        <f t="shared" si="1"/>
        <v>42.094866307645098</v>
      </c>
      <c r="K7" s="43">
        <f t="shared" si="2"/>
        <v>57.086753051290039</v>
      </c>
      <c r="L7" s="43">
        <f t="shared" ref="L7:L14" si="5">(D7/I7)*100</f>
        <v>0.13404510500202088</v>
      </c>
      <c r="M7" s="43">
        <f t="shared" ref="M7:M14" si="6">(E7/I7)*100</f>
        <v>0.23046351386305031</v>
      </c>
      <c r="N7" s="68">
        <f t="shared" ref="N7:N14" si="7">(F7/I7)*100</f>
        <v>0.45387202219977962</v>
      </c>
      <c r="O7" s="68">
        <f t="shared" ref="O7:O14" si="8">(G7/I7)*100</f>
        <v>99.181619358935151</v>
      </c>
      <c r="P7" s="69">
        <f t="shared" ref="P7:P14" si="9">(H7/I7)*100</f>
        <v>0.68433553606282993</v>
      </c>
    </row>
    <row r="8" spans="1:16" x14ac:dyDescent="0.25">
      <c r="A8" s="19" t="s">
        <v>111</v>
      </c>
      <c r="B8" s="92">
        <v>2.4074999999999886</v>
      </c>
      <c r="C8" s="43">
        <v>1.8424999999999956</v>
      </c>
      <c r="D8" s="29">
        <v>2.8000000000005798E-3</v>
      </c>
      <c r="E8" s="29">
        <v>8.049999999997226E-3</v>
      </c>
      <c r="F8" s="43">
        <v>2.2999999999999687E-2</v>
      </c>
      <c r="G8" s="43">
        <f t="shared" si="3"/>
        <v>4.249999999999984</v>
      </c>
      <c r="H8" s="43">
        <f t="shared" si="4"/>
        <v>3.1049999999996913E-2</v>
      </c>
      <c r="I8" s="43">
        <f t="shared" si="0"/>
        <v>4.2838499999999815</v>
      </c>
      <c r="J8" s="43">
        <f t="shared" si="1"/>
        <v>43.01037618030518</v>
      </c>
      <c r="K8" s="43">
        <f t="shared" si="2"/>
        <v>56.19944675934029</v>
      </c>
      <c r="L8" s="43">
        <f t="shared" si="5"/>
        <v>6.5361765701427266E-2</v>
      </c>
      <c r="M8" s="43">
        <f t="shared" si="6"/>
        <v>0.18791507639149974</v>
      </c>
      <c r="N8" s="68">
        <f t="shared" si="7"/>
        <v>0.5369002182616055</v>
      </c>
      <c r="O8" s="68">
        <f t="shared" si="8"/>
        <v>99.209822939645463</v>
      </c>
      <c r="P8" s="69">
        <f t="shared" si="9"/>
        <v>0.72481529465310524</v>
      </c>
    </row>
    <row r="9" spans="1:16" ht="15.75" customHeight="1" x14ac:dyDescent="0.25">
      <c r="A9" s="19" t="s">
        <v>112</v>
      </c>
      <c r="B9" s="92">
        <v>2.1424999999999903</v>
      </c>
      <c r="C9" s="43">
        <v>1.7150000000000096</v>
      </c>
      <c r="D9" s="29">
        <v>1.104999999999734E-2</v>
      </c>
      <c r="E9" s="29">
        <v>8.1500000000005457E-3</v>
      </c>
      <c r="F9" s="43">
        <v>7.3499999999988574E-3</v>
      </c>
      <c r="G9" s="43">
        <f t="shared" si="3"/>
        <v>3.8574999999999999</v>
      </c>
      <c r="H9" s="43">
        <f t="shared" si="4"/>
        <v>1.5499999999999403E-2</v>
      </c>
      <c r="I9" s="43">
        <f t="shared" si="0"/>
        <v>3.8840499999999967</v>
      </c>
      <c r="J9" s="43">
        <f t="shared" si="1"/>
        <v>44.154941362753078</v>
      </c>
      <c r="K9" s="43">
        <f t="shared" si="2"/>
        <v>55.161493801572902</v>
      </c>
      <c r="L9" s="43">
        <f t="shared" si="5"/>
        <v>0.28449685251212908</v>
      </c>
      <c r="M9" s="43">
        <f t="shared" si="6"/>
        <v>0.20983252017869369</v>
      </c>
      <c r="N9" s="68">
        <f t="shared" si="7"/>
        <v>0.18923546298319702</v>
      </c>
      <c r="O9" s="68">
        <f t="shared" si="8"/>
        <v>99.316435164325981</v>
      </c>
      <c r="P9" s="69">
        <f t="shared" si="9"/>
        <v>0.39906798316189068</v>
      </c>
    </row>
    <row r="10" spans="1:16" x14ac:dyDescent="0.25">
      <c r="A10" s="19" t="s">
        <v>113</v>
      </c>
      <c r="B10" s="92">
        <v>2.1400000000000015</v>
      </c>
      <c r="C10" s="43">
        <v>1.7425000000000122</v>
      </c>
      <c r="D10" s="29">
        <v>4.9999999999990052E-3</v>
      </c>
      <c r="E10" s="29">
        <v>6.9000000000016826E-3</v>
      </c>
      <c r="F10" s="43">
        <v>6.6500000000004889E-3</v>
      </c>
      <c r="G10" s="43">
        <f t="shared" si="3"/>
        <v>3.8825000000000136</v>
      </c>
      <c r="H10" s="43">
        <f t="shared" si="4"/>
        <v>1.3550000000002171E-2</v>
      </c>
      <c r="I10" s="43">
        <f t="shared" si="0"/>
        <v>3.9010500000000148</v>
      </c>
      <c r="J10" s="43">
        <f t="shared" si="1"/>
        <v>44.667461324515337</v>
      </c>
      <c r="K10" s="43">
        <f t="shared" si="2"/>
        <v>54.857025672575169</v>
      </c>
      <c r="L10" s="43">
        <f t="shared" si="5"/>
        <v>0.1281706207302902</v>
      </c>
      <c r="M10" s="43">
        <f t="shared" si="6"/>
        <v>0.17687545660787882</v>
      </c>
      <c r="N10" s="68">
        <f t="shared" si="7"/>
        <v>0.17046692557133242</v>
      </c>
      <c r="O10" s="68">
        <f t="shared" si="8"/>
        <v>99.524486997090506</v>
      </c>
      <c r="P10" s="69">
        <f t="shared" si="9"/>
        <v>0.34734238217921126</v>
      </c>
    </row>
    <row r="11" spans="1:16" s="42" customFormat="1" x14ac:dyDescent="0.25">
      <c r="A11" s="19" t="s">
        <v>114</v>
      </c>
      <c r="B11" s="92">
        <v>2.1225000000000036</v>
      </c>
      <c r="C11" s="43">
        <v>1.6700000000000146</v>
      </c>
      <c r="D11" s="29">
        <v>6.6500000000004889E-3</v>
      </c>
      <c r="E11" s="29">
        <v>8.6000000000012733E-3</v>
      </c>
      <c r="F11" s="43">
        <v>8.3500000000036323E-3</v>
      </c>
      <c r="G11" s="43">
        <f t="shared" si="3"/>
        <v>3.7925000000000182</v>
      </c>
      <c r="H11" s="43">
        <f t="shared" si="4"/>
        <v>1.6950000000004906E-2</v>
      </c>
      <c r="I11" s="43">
        <f t="shared" si="0"/>
        <v>3.8161000000000236</v>
      </c>
      <c r="J11" s="43">
        <f t="shared" si="1"/>
        <v>43.761955923587017</v>
      </c>
      <c r="K11" s="43">
        <f t="shared" si="2"/>
        <v>55.61961164539688</v>
      </c>
      <c r="L11" s="43">
        <f t="shared" si="5"/>
        <v>0.17426168077357637</v>
      </c>
      <c r="M11" s="43">
        <f t="shared" si="6"/>
        <v>0.22536097062449151</v>
      </c>
      <c r="N11" s="68">
        <f t="shared" si="7"/>
        <v>0.21880977961802836</v>
      </c>
      <c r="O11" s="68">
        <f t="shared" si="8"/>
        <v>99.381567568983911</v>
      </c>
      <c r="P11" s="69">
        <f t="shared" si="9"/>
        <v>0.4441707502425199</v>
      </c>
    </row>
    <row r="12" spans="1:16" x14ac:dyDescent="0.25">
      <c r="G12" s="43"/>
      <c r="H12" s="43"/>
      <c r="I12" s="43"/>
      <c r="J12" s="43"/>
      <c r="K12" s="43"/>
      <c r="L12" s="43"/>
      <c r="M12" s="43"/>
      <c r="N12" s="68"/>
      <c r="O12" s="68"/>
      <c r="P12" s="69"/>
    </row>
    <row r="13" spans="1:16" x14ac:dyDescent="0.25">
      <c r="A13" s="45"/>
      <c r="B13" s="52"/>
      <c r="C13" s="33"/>
      <c r="D13" s="33"/>
      <c r="E13" s="33"/>
      <c r="F13" s="33"/>
      <c r="G13" s="43"/>
      <c r="H13" s="43"/>
      <c r="I13" s="43"/>
      <c r="J13" s="43"/>
      <c r="K13" s="43"/>
      <c r="L13" s="43"/>
      <c r="M13" s="43"/>
      <c r="N13" s="68"/>
      <c r="O13" s="68"/>
      <c r="P13" s="69"/>
    </row>
    <row r="14" spans="1:16" x14ac:dyDescent="0.25">
      <c r="A14" s="45"/>
      <c r="B14" s="52"/>
      <c r="C14" s="33"/>
      <c r="D14" s="33"/>
      <c r="E14" s="33"/>
      <c r="F14" s="33"/>
      <c r="G14" s="43"/>
      <c r="H14" s="43"/>
      <c r="I14" s="43"/>
      <c r="J14" s="43"/>
      <c r="K14" s="43"/>
      <c r="L14" s="43"/>
      <c r="M14" s="43"/>
      <c r="N14" s="68"/>
      <c r="O14" s="68"/>
      <c r="P14" s="69"/>
    </row>
    <row r="17" spans="1:16" s="55" customFormat="1" ht="18.75" x14ac:dyDescent="0.3">
      <c r="A17" s="53" t="s">
        <v>72</v>
      </c>
      <c r="B17" s="54"/>
      <c r="P17" s="56"/>
    </row>
    <row r="18" spans="1:16" s="20" customFormat="1" ht="18.75" x14ac:dyDescent="0.3">
      <c r="A18" s="62"/>
      <c r="B18" s="83" t="s">
        <v>70</v>
      </c>
      <c r="C18" s="84"/>
      <c r="D18" s="84"/>
      <c r="E18" s="84"/>
      <c r="F18" s="84"/>
      <c r="G18" s="84"/>
      <c r="H18" s="84"/>
      <c r="I18" s="84"/>
      <c r="J18" s="84" t="s">
        <v>75</v>
      </c>
      <c r="K18" s="84"/>
      <c r="L18" s="84"/>
      <c r="M18" s="84"/>
      <c r="N18" s="84"/>
      <c r="O18" s="63"/>
      <c r="P18" s="19"/>
    </row>
    <row r="19" spans="1:16" x14ac:dyDescent="0.25">
      <c r="A19" s="34" t="s">
        <v>26</v>
      </c>
      <c r="B19" s="51"/>
      <c r="C19" s="34"/>
      <c r="D19" s="34"/>
      <c r="E19" s="26"/>
      <c r="F19" s="37" t="s">
        <v>52</v>
      </c>
      <c r="G19" s="37" t="s">
        <v>91</v>
      </c>
      <c r="H19" s="37" t="s">
        <v>92</v>
      </c>
      <c r="I19" s="37" t="s">
        <v>53</v>
      </c>
      <c r="J19" s="37" t="s">
        <v>54</v>
      </c>
      <c r="K19" s="37" t="s">
        <v>55</v>
      </c>
      <c r="L19" s="37" t="s">
        <v>56</v>
      </c>
      <c r="M19" s="37" t="s">
        <v>57</v>
      </c>
      <c r="N19" s="64" t="s">
        <v>58</v>
      </c>
    </row>
    <row r="20" spans="1:16" x14ac:dyDescent="0.25">
      <c r="A20" s="34"/>
      <c r="B20" s="51" t="s">
        <v>39</v>
      </c>
      <c r="C20" s="34" t="s">
        <v>40</v>
      </c>
      <c r="D20" s="34" t="s">
        <v>41</v>
      </c>
      <c r="E20" s="34" t="s">
        <v>67</v>
      </c>
      <c r="F20" s="34" t="s">
        <v>66</v>
      </c>
      <c r="G20" s="35" t="s">
        <v>42</v>
      </c>
      <c r="H20" s="35" t="s">
        <v>43</v>
      </c>
      <c r="I20" s="35" t="s">
        <v>44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</row>
    <row r="21" spans="1:16" x14ac:dyDescent="0.25">
      <c r="A21" s="34"/>
      <c r="B21" s="51" t="s">
        <v>32</v>
      </c>
      <c r="C21" s="34" t="s">
        <v>32</v>
      </c>
      <c r="D21" s="34" t="s">
        <v>31</v>
      </c>
      <c r="E21" s="34" t="s">
        <v>31</v>
      </c>
      <c r="F21" s="34" t="s">
        <v>32</v>
      </c>
      <c r="G21" s="34" t="s">
        <v>32</v>
      </c>
      <c r="H21" s="34" t="s">
        <v>32</v>
      </c>
      <c r="I21" s="34"/>
    </row>
    <row r="22" spans="1:16" x14ac:dyDescent="0.25">
      <c r="A22" t="s">
        <v>99</v>
      </c>
      <c r="B22" s="67">
        <v>1.0400000000000631E-2</v>
      </c>
      <c r="C22" s="43">
        <v>8.814999999999884E-2</v>
      </c>
      <c r="D22" s="43">
        <v>0.14199999999999591</v>
      </c>
      <c r="E22" s="43">
        <f t="shared" ref="E22:E30" si="10">C22+D22</f>
        <v>0.23014999999999475</v>
      </c>
      <c r="F22" s="43">
        <f t="shared" ref="F22:F30" si="11">E22-H6</f>
        <v>0.1831499999999977</v>
      </c>
      <c r="G22" s="43">
        <f t="shared" ref="G22:G30" si="12">C22-E6</f>
        <v>6.9299999999998363E-2</v>
      </c>
      <c r="H22" s="43">
        <f t="shared" ref="H22:H30" si="13">D22-F6</f>
        <v>0.11384999999999934</v>
      </c>
      <c r="I22" s="43">
        <f>(F22/G6)*100</f>
        <v>4.2942555685814181</v>
      </c>
      <c r="J22" s="43">
        <f t="shared" ref="J22:J30" si="14">(F22/I6)*100</f>
        <v>4.2441025165685211</v>
      </c>
      <c r="K22" s="43">
        <f>(G22/G6)*100</f>
        <v>1.6248534583821403</v>
      </c>
      <c r="L22" s="43">
        <f t="shared" ref="L22:L30" si="15">(G22/I6)*100</f>
        <v>1.6058766278907739</v>
      </c>
      <c r="M22" s="43">
        <f>(H22/G6)*100</f>
        <v>2.669402110199278</v>
      </c>
      <c r="N22" s="68">
        <f t="shared" ref="N22:N30" si="16">(H22/I6)*100</f>
        <v>2.6382258886777468</v>
      </c>
    </row>
    <row r="23" spans="1:16" s="42" customFormat="1" x14ac:dyDescent="0.25">
      <c r="A23" t="s">
        <v>100</v>
      </c>
      <c r="B23" s="67">
        <v>8.4500000000033992E-3</v>
      </c>
      <c r="C23" s="43">
        <v>5.3000000000000824E-2</v>
      </c>
      <c r="D23" s="43">
        <v>9.4449999999998369E-2</v>
      </c>
      <c r="E23" s="43">
        <f t="shared" si="10"/>
        <v>0.14744999999999919</v>
      </c>
      <c r="F23" s="43">
        <f t="shared" si="11"/>
        <v>0.11834999999999951</v>
      </c>
      <c r="G23" s="43">
        <f t="shared" si="12"/>
        <v>4.3200000000002348E-2</v>
      </c>
      <c r="H23" s="43">
        <f t="shared" si="13"/>
        <v>7.5149999999997164E-2</v>
      </c>
      <c r="I23" s="43">
        <f t="shared" ref="I23:I30" si="17">(F23/G7)*100</f>
        <v>2.8061647895672714</v>
      </c>
      <c r="J23" s="43">
        <f t="shared" si="14"/>
        <v>2.783199680173075</v>
      </c>
      <c r="K23" s="43">
        <f t="shared" ref="K23:K30" si="18">(G23/G7)*100</f>
        <v>1.0243034973326002</v>
      </c>
      <c r="L23" s="43">
        <f t="shared" si="15"/>
        <v>1.0159207958046799</v>
      </c>
      <c r="M23" s="43">
        <f t="shared" ref="M23:M30" si="19">(H23/G7)*100</f>
        <v>1.7818612922346715</v>
      </c>
      <c r="N23" s="68">
        <f t="shared" si="16"/>
        <v>1.7672788843683951</v>
      </c>
      <c r="O23" s="57"/>
      <c r="P23" s="49"/>
    </row>
    <row r="24" spans="1:16" x14ac:dyDescent="0.25">
      <c r="A24" t="s">
        <v>101</v>
      </c>
      <c r="B24" s="67">
        <v>2.0499999999969987E-3</v>
      </c>
      <c r="C24" s="43">
        <v>9.364999999999668E-2</v>
      </c>
      <c r="D24" s="43">
        <v>0.15149999999999864</v>
      </c>
      <c r="E24" s="43">
        <f t="shared" si="10"/>
        <v>0.24514999999999532</v>
      </c>
      <c r="F24" s="43">
        <f t="shared" si="11"/>
        <v>0.2140999999999984</v>
      </c>
      <c r="G24" s="43">
        <f t="shared" si="12"/>
        <v>8.5599999999999454E-2</v>
      </c>
      <c r="H24" s="43">
        <f t="shared" si="13"/>
        <v>0.12849999999999895</v>
      </c>
      <c r="I24" s="43">
        <f t="shared" si="17"/>
        <v>5.0376470588235103</v>
      </c>
      <c r="J24" s="43">
        <f t="shared" si="14"/>
        <v>4.9978407273830623</v>
      </c>
      <c r="K24" s="43">
        <f t="shared" si="18"/>
        <v>2.0141176470588182</v>
      </c>
      <c r="L24" s="43">
        <f t="shared" si="15"/>
        <v>1.9982025514432071</v>
      </c>
      <c r="M24" s="43">
        <f t="shared" si="19"/>
        <v>3.0235294117646925</v>
      </c>
      <c r="N24" s="68">
        <f t="shared" si="16"/>
        <v>2.9996381759398556</v>
      </c>
    </row>
    <row r="25" spans="1:16" x14ac:dyDescent="0.25">
      <c r="A25" t="s">
        <v>102</v>
      </c>
      <c r="B25" s="67">
        <v>6.9499999999997897E-3</v>
      </c>
      <c r="C25" s="43">
        <v>4.9350000000000449E-2</v>
      </c>
      <c r="D25" s="43">
        <v>5.565000000000353E-2</v>
      </c>
      <c r="E25" s="43">
        <f t="shared" si="10"/>
        <v>0.10500000000000398</v>
      </c>
      <c r="F25" s="43">
        <f t="shared" si="11"/>
        <v>8.9500000000004576E-2</v>
      </c>
      <c r="G25" s="43">
        <f t="shared" si="12"/>
        <v>4.1199999999999903E-2</v>
      </c>
      <c r="H25" s="43">
        <f t="shared" si="13"/>
        <v>4.8300000000004673E-2</v>
      </c>
      <c r="I25" s="43">
        <f t="shared" si="17"/>
        <v>2.3201555411537158</v>
      </c>
      <c r="J25" s="43">
        <f t="shared" si="14"/>
        <v>2.3042957737414467</v>
      </c>
      <c r="K25" s="43">
        <f t="shared" si="18"/>
        <v>1.0680492546986367</v>
      </c>
      <c r="L25" s="43">
        <f t="shared" si="15"/>
        <v>1.060748445565838</v>
      </c>
      <c r="M25" s="43">
        <f t="shared" si="19"/>
        <v>1.2521062864550789</v>
      </c>
      <c r="N25" s="68">
        <f t="shared" si="16"/>
        <v>1.2435473281756082</v>
      </c>
    </row>
    <row r="26" spans="1:16" x14ac:dyDescent="0.25">
      <c r="A26" t="s">
        <v>103</v>
      </c>
      <c r="B26" s="67">
        <v>7.3000000000007503E-3</v>
      </c>
      <c r="C26" s="43">
        <v>4.3949999999998823E-2</v>
      </c>
      <c r="D26" s="43">
        <v>4.4050000000002143E-2</v>
      </c>
      <c r="E26" s="43">
        <f t="shared" si="10"/>
        <v>8.8000000000000966E-2</v>
      </c>
      <c r="F26" s="43">
        <f t="shared" si="11"/>
        <v>7.4449999999998795E-2</v>
      </c>
      <c r="G26" s="43">
        <f t="shared" si="12"/>
        <v>3.7049999999997141E-2</v>
      </c>
      <c r="H26" s="43">
        <f t="shared" si="13"/>
        <v>3.7400000000001654E-2</v>
      </c>
      <c r="I26" s="43">
        <f t="shared" si="17"/>
        <v>1.9175788795878568</v>
      </c>
      <c r="J26" s="43">
        <f t="shared" si="14"/>
        <v>1.9084605426743702</v>
      </c>
      <c r="K26" s="43">
        <f t="shared" si="18"/>
        <v>0.95428203477133322</v>
      </c>
      <c r="L26" s="43">
        <f t="shared" si="15"/>
        <v>0.94974429961156603</v>
      </c>
      <c r="M26" s="43">
        <f t="shared" si="19"/>
        <v>0.96329684481652345</v>
      </c>
      <c r="N26" s="68">
        <f t="shared" si="16"/>
        <v>0.95871624306280401</v>
      </c>
    </row>
    <row r="27" spans="1:16" s="42" customFormat="1" x14ac:dyDescent="0.25">
      <c r="A27" t="s">
        <v>105</v>
      </c>
      <c r="B27" s="67">
        <v>7.4500000000021771E-3</v>
      </c>
      <c r="C27" s="43">
        <v>3.4549999999995862E-2</v>
      </c>
      <c r="D27" s="43">
        <v>4.8999999999999488E-2</v>
      </c>
      <c r="E27" s="43">
        <f t="shared" si="10"/>
        <v>8.354999999999535E-2</v>
      </c>
      <c r="F27" s="43">
        <f t="shared" si="11"/>
        <v>6.6599999999990445E-2</v>
      </c>
      <c r="G27" s="43">
        <f t="shared" si="12"/>
        <v>2.5949999999994589E-2</v>
      </c>
      <c r="H27" s="43">
        <f t="shared" si="13"/>
        <v>4.0649999999995856E-2</v>
      </c>
      <c r="I27" s="43">
        <f t="shared" si="17"/>
        <v>1.7560975609753493</v>
      </c>
      <c r="J27" s="43">
        <f t="shared" si="14"/>
        <v>1.7452372841379953</v>
      </c>
      <c r="K27" s="43">
        <f t="shared" si="18"/>
        <v>0.6842452208304407</v>
      </c>
      <c r="L27" s="43">
        <f t="shared" si="15"/>
        <v>0.68001362647714758</v>
      </c>
      <c r="M27" s="43">
        <f t="shared" si="19"/>
        <v>1.0718523401449087</v>
      </c>
      <c r="N27" s="68">
        <f t="shared" si="16"/>
        <v>1.0652236576608476</v>
      </c>
      <c r="O27" s="57"/>
      <c r="P27" s="49"/>
    </row>
    <row r="28" spans="1:16" x14ac:dyDescent="0.25">
      <c r="A28" s="41"/>
      <c r="B28" s="67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68"/>
    </row>
    <row r="29" spans="1:16" s="33" customFormat="1" x14ac:dyDescent="0.25">
      <c r="A29" s="41"/>
      <c r="B29" s="67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68"/>
      <c r="O29" s="58"/>
      <c r="P29" s="50"/>
    </row>
    <row r="30" spans="1:16" s="33" customFormat="1" x14ac:dyDescent="0.25">
      <c r="A30" s="41"/>
      <c r="B30" s="6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68"/>
      <c r="O30" s="58"/>
      <c r="P30" s="50"/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G21" sqref="G21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59" t="s">
        <v>71</v>
      </c>
      <c r="B1" s="20"/>
    </row>
    <row r="2" spans="1:24" ht="14.25" customHeight="1" x14ac:dyDescent="0.25">
      <c r="A2" s="48"/>
      <c r="B2" s="26"/>
      <c r="C2" s="34"/>
      <c r="D2" s="34"/>
      <c r="E2" s="34"/>
      <c r="F2" s="34"/>
      <c r="G2" s="34"/>
      <c r="H2" s="34"/>
      <c r="I2" s="26"/>
      <c r="J2" s="51"/>
      <c r="T2" s="26"/>
    </row>
    <row r="3" spans="1:24" ht="15.75" x14ac:dyDescent="0.25">
      <c r="A3" s="48"/>
      <c r="B3" s="83" t="s">
        <v>73</v>
      </c>
      <c r="C3" s="84"/>
      <c r="D3" s="84"/>
      <c r="E3" s="84"/>
      <c r="F3" s="84"/>
      <c r="G3" s="84"/>
      <c r="H3" s="84"/>
      <c r="I3" s="84"/>
      <c r="J3" s="86" t="s">
        <v>77</v>
      </c>
      <c r="K3" s="87"/>
      <c r="L3" s="87"/>
      <c r="M3" s="87"/>
      <c r="N3" s="87"/>
      <c r="O3" s="87"/>
      <c r="P3" s="88"/>
      <c r="Q3" s="86" t="s">
        <v>90</v>
      </c>
      <c r="R3" s="87"/>
      <c r="S3" s="87"/>
      <c r="T3" s="87"/>
      <c r="U3" s="87"/>
      <c r="V3" s="87"/>
      <c r="W3" s="87"/>
      <c r="X3" s="88"/>
    </row>
    <row r="4" spans="1:24" x14ac:dyDescent="0.25">
      <c r="A4" s="48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51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7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7" t="s">
        <v>34</v>
      </c>
    </row>
    <row r="5" spans="1:24" x14ac:dyDescent="0.25">
      <c r="A5" s="48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51"/>
      <c r="K5" s="34"/>
      <c r="L5" s="34"/>
      <c r="M5" s="34"/>
      <c r="N5" s="26"/>
      <c r="O5" s="26"/>
      <c r="P5" s="48"/>
      <c r="Q5" s="26"/>
      <c r="R5" s="26"/>
      <c r="S5" s="26"/>
      <c r="T5" s="26"/>
      <c r="U5" s="34"/>
      <c r="V5" s="34"/>
      <c r="W5" s="34"/>
      <c r="X5" s="48"/>
    </row>
    <row r="6" spans="1:24" x14ac:dyDescent="0.25">
      <c r="A6" s="19" t="s">
        <v>107</v>
      </c>
      <c r="B6" s="68">
        <v>2.1899999999999906</v>
      </c>
      <c r="C6" s="43">
        <v>1.5600000000000047</v>
      </c>
      <c r="D6" s="43">
        <v>1.3499999999950774E-3</v>
      </c>
      <c r="E6" s="43">
        <v>1.4850000000002694E-2</v>
      </c>
      <c r="F6" s="43">
        <v>2.844999999999942E-2</v>
      </c>
      <c r="G6" s="43">
        <f>B6+C6</f>
        <v>3.7499999999999956</v>
      </c>
      <c r="H6" s="43">
        <f>E6+F6</f>
        <v>4.3300000000002115E-2</v>
      </c>
      <c r="I6" s="43">
        <f t="shared" ref="I6:I14" si="0">B6+C6+E6+D6+F6</f>
        <v>3.7946499999999928</v>
      </c>
      <c r="J6" s="67">
        <f t="shared" ref="J6:J14" si="1">(C6/I6)*100</f>
        <v>41.110510850803308</v>
      </c>
      <c r="K6" s="43">
        <f t="shared" ref="K6:K14" si="2">(B6/I6)*100</f>
        <v>57.712832540550373</v>
      </c>
      <c r="L6" s="43">
        <f>(D6/I6)*100</f>
        <v>3.5576403620757646E-2</v>
      </c>
      <c r="M6" s="43">
        <f>(E6/I6)*100</f>
        <v>0.39134043982983213</v>
      </c>
      <c r="N6" s="68">
        <f>(F6/I6)*100</f>
        <v>0.74973976519572227</v>
      </c>
      <c r="O6" s="68">
        <f>(G6/I6)*100</f>
        <v>98.823343391353689</v>
      </c>
      <c r="P6" s="69">
        <f>(H6/I6)*100</f>
        <v>1.1410802050255544</v>
      </c>
      <c r="Q6" s="68">
        <f>(I6/'Final-Total Dry Solids'!I6)*100</f>
        <v>87.932752467905601</v>
      </c>
      <c r="R6" s="68">
        <f>(G6/'Final-Total Dry Solids'!I6)*100</f>
        <v>86.89808592482737</v>
      </c>
      <c r="S6" s="68">
        <f>(H6/'Final-Total Dry Solids'!I6)*100</f>
        <v>1.0033832321453904</v>
      </c>
      <c r="T6" s="68">
        <f>(B6/'Final-Total Dry Solids'!I6)*100</f>
        <v>50.748482180099032</v>
      </c>
      <c r="U6" s="68">
        <f>(C6/'Final-Total Dry Solids'!I6)*100</f>
        <v>36.149603744728346</v>
      </c>
      <c r="V6" s="68">
        <f>(D6/'Final-Total Dry Solids'!I6)*100</f>
        <v>3.1283310932823827E-2</v>
      </c>
      <c r="W6" s="68">
        <f>(E6/'Final-Total Dry Solids'!I6)*100</f>
        <v>0.34411642026237926</v>
      </c>
      <c r="X6" s="69">
        <f>(F6/'Final-Total Dry Solids'!I6)*100</f>
        <v>0.65926681188301106</v>
      </c>
    </row>
    <row r="7" spans="1:24" s="42" customFormat="1" x14ac:dyDescent="0.25">
      <c r="A7" s="19" t="s">
        <v>110</v>
      </c>
      <c r="B7" s="68">
        <v>2.1574999999999886</v>
      </c>
      <c r="C7" s="43">
        <v>1.5399999999999958</v>
      </c>
      <c r="D7" s="43">
        <v>2.0500000000005514E-3</v>
      </c>
      <c r="E7" s="43">
        <v>7.7499999999943725E-3</v>
      </c>
      <c r="F7" s="43">
        <v>1.8650000000004496E-2</v>
      </c>
      <c r="G7" s="43">
        <f t="shared" ref="G7:G14" si="3">B7+C7</f>
        <v>3.6974999999999847</v>
      </c>
      <c r="H7" s="43">
        <f t="shared" ref="H7:H14" si="4">E7+F7</f>
        <v>2.6399999999998869E-2</v>
      </c>
      <c r="I7" s="43">
        <f t="shared" si="0"/>
        <v>3.7259499999999841</v>
      </c>
      <c r="J7" s="67">
        <f t="shared" si="1"/>
        <v>41.331740898294463</v>
      </c>
      <c r="K7" s="43">
        <f t="shared" si="2"/>
        <v>57.904695446798748</v>
      </c>
      <c r="L7" s="43">
        <f t="shared" ref="L7:L14" si="5">(D7/I7)*100</f>
        <v>5.5019525221770553E-2</v>
      </c>
      <c r="M7" s="43">
        <f t="shared" ref="M7:M14" si="6">(E7/I7)*100</f>
        <v>0.20800064413087682</v>
      </c>
      <c r="N7" s="68">
        <f t="shared" ref="N7:N14" si="7">(F7/I7)*100</f>
        <v>0.50054348555414252</v>
      </c>
      <c r="O7" s="68">
        <f t="shared" ref="O7:O14" si="8">(G7/I7)*100</f>
        <v>99.23643634509321</v>
      </c>
      <c r="P7" s="69">
        <f t="shared" ref="P7:P14" si="9">(H7/I7)*100</f>
        <v>0.70854412968501945</v>
      </c>
      <c r="Q7" s="68">
        <f>(I7/'Final-Total Dry Solids'!I7)*100</f>
        <v>87.621992803894102</v>
      </c>
      <c r="R7" s="68">
        <f>(G7/'Final-Total Dry Solids'!I7)*100</f>
        <v>86.952943113138531</v>
      </c>
      <c r="S7" s="68">
        <f>(H7/'Final-Total Dry Solids'!I7)*100</f>
        <v>0.62084048632502176</v>
      </c>
      <c r="T7" s="68">
        <f>(B7/'Final-Total Dry Solids'!I7)*100</f>
        <v>50.737248077510785</v>
      </c>
      <c r="U7" s="68">
        <f>(C7/'Final-Total Dry Solids'!I7)*100</f>
        <v>36.215695035627725</v>
      </c>
      <c r="V7" s="68">
        <f>(D7/'Final-Total Dry Solids'!I7)*100</f>
        <v>4.8209204430556499E-2</v>
      </c>
      <c r="W7" s="68">
        <f>(E7/'Final-Total Dry Solids'!I7)*100</f>
        <v>0.18225430943241028</v>
      </c>
      <c r="X7" s="69">
        <f>(F7/'Final-Total Dry Solids'!I7)*100</f>
        <v>0.43858617689261148</v>
      </c>
    </row>
    <row r="8" spans="1:24" x14ac:dyDescent="0.25">
      <c r="A8" s="19" t="s">
        <v>111</v>
      </c>
      <c r="B8" s="68">
        <v>2.1549999999999998</v>
      </c>
      <c r="C8" s="43">
        <v>1.5975000000000115</v>
      </c>
      <c r="D8" s="43">
        <v>3.0999999999963279E-3</v>
      </c>
      <c r="E8" s="43">
        <v>8.3500000000000796E-3</v>
      </c>
      <c r="F8" s="43">
        <v>2.1450000000001523E-2</v>
      </c>
      <c r="G8" s="43">
        <f t="shared" si="3"/>
        <v>3.752500000000011</v>
      </c>
      <c r="H8" s="43">
        <f t="shared" si="4"/>
        <v>2.9800000000001603E-2</v>
      </c>
      <c r="I8" s="43">
        <f t="shared" si="0"/>
        <v>3.785400000000009</v>
      </c>
      <c r="J8" s="67">
        <f t="shared" si="1"/>
        <v>42.201616737993547</v>
      </c>
      <c r="K8" s="43">
        <f t="shared" si="2"/>
        <v>56.929254504147373</v>
      </c>
      <c r="L8" s="43">
        <f t="shared" si="5"/>
        <v>8.1893591165961871E-2</v>
      </c>
      <c r="M8" s="43">
        <f t="shared" si="6"/>
        <v>0.22058435039890262</v>
      </c>
      <c r="N8" s="68">
        <f t="shared" si="7"/>
        <v>0.56665081629422187</v>
      </c>
      <c r="O8" s="68">
        <f t="shared" si="8"/>
        <v>99.130871242140913</v>
      </c>
      <c r="P8" s="69">
        <f t="shared" si="9"/>
        <v>0.78723516669312443</v>
      </c>
      <c r="Q8" s="68">
        <f>(I8/'Final-Total Dry Solids'!I8)*100</f>
        <v>88.364438530761475</v>
      </c>
      <c r="R8" s="68">
        <f>(G8/'Final-Total Dry Solids'!I8)*100</f>
        <v>87.596437783769915</v>
      </c>
      <c r="S8" s="68">
        <f>(H8/'Final-Total Dry Solids'!I8)*100</f>
        <v>0.69563593496508358</v>
      </c>
      <c r="T8" s="68">
        <f>(B8/'Final-Total Dry Solids'!I8)*100</f>
        <v>50.305216102338065</v>
      </c>
      <c r="U8" s="68">
        <f>(C8/'Final-Total Dry Solids'!I8)*100</f>
        <v>37.29122168143185</v>
      </c>
      <c r="V8" s="68">
        <f>(D8/'Final-Total Dry Solids'!I8)*100</f>
        <v>7.2364812026479472E-2</v>
      </c>
      <c r="W8" s="68">
        <f>(E8/'Final-Total Dry Solids'!I8)*100</f>
        <v>0.1949181227167178</v>
      </c>
      <c r="X8" s="69">
        <f>(F8/'Final-Total Dry Solids'!I8)*100</f>
        <v>0.50071781224836576</v>
      </c>
    </row>
    <row r="9" spans="1:24" ht="15.75" customHeight="1" x14ac:dyDescent="0.25">
      <c r="A9" s="19" t="s">
        <v>112</v>
      </c>
      <c r="B9" s="68">
        <v>1.8899999999999904</v>
      </c>
      <c r="C9" s="43">
        <v>1.4775000000000083</v>
      </c>
      <c r="D9" s="43">
        <v>1.1299999999998533E-2</v>
      </c>
      <c r="E9" s="43">
        <v>6.5000000000026148E-3</v>
      </c>
      <c r="F9" s="43">
        <v>5.9500000000021203E-3</v>
      </c>
      <c r="G9" s="43">
        <f t="shared" si="3"/>
        <v>3.3674999999999988</v>
      </c>
      <c r="H9" s="43">
        <f t="shared" si="4"/>
        <v>1.2450000000004735E-2</v>
      </c>
      <c r="I9" s="43">
        <f t="shared" si="0"/>
        <v>3.3912500000000021</v>
      </c>
      <c r="J9" s="67">
        <f t="shared" si="1"/>
        <v>43.568005897530625</v>
      </c>
      <c r="K9" s="43">
        <f t="shared" si="2"/>
        <v>55.731662366383759</v>
      </c>
      <c r="L9" s="43">
        <f t="shared" si="5"/>
        <v>0.33321046811643279</v>
      </c>
      <c r="M9" s="43">
        <f t="shared" si="6"/>
        <v>0.19166973829716508</v>
      </c>
      <c r="N9" s="68">
        <f t="shared" si="7"/>
        <v>0.17545152967201227</v>
      </c>
      <c r="O9" s="68">
        <f t="shared" si="8"/>
        <v>99.299668263914384</v>
      </c>
      <c r="P9" s="69">
        <f t="shared" si="9"/>
        <v>0.36712126796917732</v>
      </c>
      <c r="Q9" s="68">
        <f>(I9/'Final-Total Dry Solids'!I9)*100</f>
        <v>87.312212767600954</v>
      </c>
      <c r="R9" s="68">
        <f>(G9/'Final-Total Dry Solids'!I9)*100</f>
        <v>86.700737632110858</v>
      </c>
      <c r="S9" s="68">
        <f>(H9/'Final-Total Dry Solids'!I9)*100</f>
        <v>0.3205417026043626</v>
      </c>
      <c r="T9" s="68">
        <f>(B9/'Final-Total Dry Solids'!I9)*100</f>
        <v>48.66054762425798</v>
      </c>
      <c r="U9" s="68">
        <f>(C9/'Final-Total Dry Solids'!I9)*100</f>
        <v>38.040190007852878</v>
      </c>
      <c r="V9" s="68">
        <f>(D9/'Final-Total Dry Solids'!I9)*100</f>
        <v>0.29093343288573892</v>
      </c>
      <c r="W9" s="68">
        <f>(E9/'Final-Total Dry Solids'!I9)*100</f>
        <v>0.16735108971312471</v>
      </c>
      <c r="X9" s="69">
        <f>(F9/'Final-Total Dry Solids'!I9)*100</f>
        <v>0.15319061289123789</v>
      </c>
    </row>
    <row r="10" spans="1:24" x14ac:dyDescent="0.25">
      <c r="A10" s="19" t="s">
        <v>113</v>
      </c>
      <c r="B10" s="68">
        <v>1.8849999999999965</v>
      </c>
      <c r="C10" s="43">
        <v>1.5075000000000049</v>
      </c>
      <c r="D10" s="43">
        <v>3.1500000000015405E-3</v>
      </c>
      <c r="E10" s="43">
        <v>4.7500000000013642E-3</v>
      </c>
      <c r="F10" s="43">
        <v>7.6000000000036039E-3</v>
      </c>
      <c r="G10" s="43">
        <f t="shared" si="3"/>
        <v>3.3925000000000014</v>
      </c>
      <c r="H10" s="43">
        <f t="shared" si="4"/>
        <v>1.2350000000004968E-2</v>
      </c>
      <c r="I10" s="43">
        <f t="shared" si="0"/>
        <v>3.4080000000000079</v>
      </c>
      <c r="J10" s="67">
        <f t="shared" si="1"/>
        <v>44.234154929577507</v>
      </c>
      <c r="K10" s="43">
        <f t="shared" si="2"/>
        <v>55.311032863849533</v>
      </c>
      <c r="L10" s="43">
        <f t="shared" si="5"/>
        <v>9.2429577464833726E-2</v>
      </c>
      <c r="M10" s="43">
        <f t="shared" si="6"/>
        <v>0.13937793427234016</v>
      </c>
      <c r="N10" s="68">
        <f t="shared" si="7"/>
        <v>0.223004694835786</v>
      </c>
      <c r="O10" s="68">
        <f t="shared" si="8"/>
        <v>99.545187793427033</v>
      </c>
      <c r="P10" s="69">
        <f t="shared" si="9"/>
        <v>0.36238262910812619</v>
      </c>
      <c r="Q10" s="68">
        <f>(I10/'Final-Total Dry Solids'!I10)*100</f>
        <v>87.36109508978339</v>
      </c>
      <c r="R10" s="68">
        <f>(G10/'Final-Total Dry Solids'!I10)*100</f>
        <v>86.963766165519246</v>
      </c>
      <c r="S10" s="68">
        <f>(H10/'Final-Total Dry Solids'!I10)*100</f>
        <v>0.31658143320400717</v>
      </c>
      <c r="T10" s="68">
        <f>(B10/'Final-Total Dry Solids'!I10)*100</f>
        <v>48.320324015328929</v>
      </c>
      <c r="U10" s="68">
        <f>(C10/'Final-Total Dry Solids'!I10)*100</f>
        <v>38.643442150190317</v>
      </c>
      <c r="V10" s="68">
        <f>(D10/'Final-Total Dry Solids'!I10)*100</f>
        <v>8.0747491060138385E-2</v>
      </c>
      <c r="W10" s="68">
        <f>(E10/'Final-Total Dry Solids'!I10)*100</f>
        <v>0.12176208969383488</v>
      </c>
      <c r="X10" s="69">
        <f>(F10/'Final-Total Dry Solids'!I10)*100</f>
        <v>0.19481934351017227</v>
      </c>
    </row>
    <row r="11" spans="1:24" s="42" customFormat="1" x14ac:dyDescent="0.25">
      <c r="A11" s="19" t="s">
        <v>114</v>
      </c>
      <c r="B11" s="68">
        <v>1.8750000000000031</v>
      </c>
      <c r="C11" s="43">
        <v>1.4425000000000121</v>
      </c>
      <c r="D11" s="43">
        <v>7.1000000000012164E-3</v>
      </c>
      <c r="E11" s="43">
        <v>9.2499999999979821E-3</v>
      </c>
      <c r="F11" s="43">
        <v>8.5500000000031662E-3</v>
      </c>
      <c r="G11" s="43">
        <f t="shared" si="3"/>
        <v>3.317500000000015</v>
      </c>
      <c r="H11" s="43">
        <f t="shared" si="4"/>
        <v>1.7800000000001148E-2</v>
      </c>
      <c r="I11" s="43">
        <f t="shared" si="0"/>
        <v>3.3424000000000174</v>
      </c>
      <c r="J11" s="67">
        <f t="shared" si="1"/>
        <v>43.157611297271558</v>
      </c>
      <c r="K11" s="43">
        <f t="shared" si="2"/>
        <v>56.097415031115169</v>
      </c>
      <c r="L11" s="43">
        <f t="shared" si="5"/>
        <v>0.21242221158452546</v>
      </c>
      <c r="M11" s="43">
        <f t="shared" si="6"/>
        <v>0.27674724748677404</v>
      </c>
      <c r="N11" s="68">
        <f t="shared" si="7"/>
        <v>0.25580421254197949</v>
      </c>
      <c r="O11" s="68">
        <f t="shared" si="8"/>
        <v>99.25502632838672</v>
      </c>
      <c r="P11" s="69">
        <f t="shared" si="9"/>
        <v>0.53255146002875353</v>
      </c>
      <c r="Q11" s="68">
        <f>(I11/'Final-Total Dry Solids'!I11)*100</f>
        <v>87.586803280836364</v>
      </c>
      <c r="R11" s="68">
        <f>(G11/'Final-Total Dry Solids'!I11)*100</f>
        <v>86.93430465658642</v>
      </c>
      <c r="S11" s="68">
        <f>(H11/'Final-Total Dry Solids'!I11)*100</f>
        <v>0.46644479966460622</v>
      </c>
      <c r="T11" s="68">
        <f>(B11/'Final-Total Dry Solids'!I11)*100</f>
        <v>49.133932548937175</v>
      </c>
      <c r="U11" s="68">
        <f>(C11/'Final-Total Dry Solids'!I11)*100</f>
        <v>37.800372107649252</v>
      </c>
      <c r="V11" s="68">
        <f>(D11/'Final-Total Dry Solids'!I11)*100</f>
        <v>0.18605382458534034</v>
      </c>
      <c r="W11" s="68">
        <f>(E11/'Final-Total Dry Solids'!I11)*100</f>
        <v>0.24239406724137011</v>
      </c>
      <c r="X11" s="69">
        <f>(F11/'Final-Total Dry Solids'!I11)*100</f>
        <v>0.22405073242323612</v>
      </c>
    </row>
    <row r="12" spans="1:24" x14ac:dyDescent="0.25">
      <c r="A12" s="60"/>
      <c r="B12" s="68"/>
      <c r="C12" s="43"/>
      <c r="D12" s="43"/>
      <c r="E12" s="43"/>
      <c r="F12" s="43"/>
      <c r="G12" s="43"/>
      <c r="H12" s="43"/>
      <c r="I12" s="43"/>
      <c r="J12" s="67"/>
      <c r="K12" s="43"/>
      <c r="L12" s="43"/>
      <c r="M12" s="43"/>
      <c r="N12" s="68"/>
      <c r="O12" s="68"/>
      <c r="P12" s="69"/>
      <c r="Q12" s="68"/>
      <c r="R12" s="68"/>
      <c r="S12" s="68"/>
      <c r="T12" s="68"/>
      <c r="U12" s="68"/>
      <c r="V12" s="70"/>
      <c r="W12" s="68"/>
      <c r="X12" s="69"/>
    </row>
    <row r="13" spans="1:24" x14ac:dyDescent="0.25">
      <c r="A13" s="61"/>
      <c r="B13" s="58"/>
      <c r="C13" s="33"/>
      <c r="D13" s="33"/>
      <c r="E13" s="33"/>
      <c r="F13" s="33"/>
      <c r="G13" s="43"/>
      <c r="H13" s="43"/>
      <c r="I13" s="43"/>
      <c r="J13" s="67"/>
      <c r="K13" s="43"/>
      <c r="L13" s="43"/>
      <c r="M13" s="43"/>
      <c r="N13" s="68"/>
      <c r="O13" s="68"/>
      <c r="P13" s="69"/>
      <c r="Q13" s="68"/>
      <c r="R13" s="68"/>
      <c r="S13" s="68"/>
      <c r="T13" s="68"/>
      <c r="U13" s="68"/>
      <c r="V13" s="68"/>
      <c r="W13" s="68"/>
      <c r="X13" s="69"/>
    </row>
    <row r="14" spans="1:24" x14ac:dyDescent="0.25">
      <c r="A14" s="61"/>
      <c r="B14" s="58"/>
      <c r="C14" s="33"/>
      <c r="D14" s="33"/>
      <c r="E14" s="33"/>
      <c r="F14" s="33"/>
      <c r="G14" s="43"/>
      <c r="H14" s="43"/>
      <c r="I14" s="43"/>
      <c r="J14" s="67"/>
      <c r="K14" s="43"/>
      <c r="L14" s="43"/>
      <c r="M14" s="43"/>
      <c r="N14" s="68"/>
      <c r="O14" s="68"/>
      <c r="P14" s="69"/>
      <c r="Q14" s="68"/>
      <c r="R14" s="68"/>
      <c r="S14" s="68"/>
      <c r="T14" s="68"/>
      <c r="U14" s="68"/>
      <c r="V14" s="68"/>
      <c r="W14" s="68"/>
      <c r="X14" s="69"/>
    </row>
    <row r="15" spans="1:24" x14ac:dyDescent="0.25">
      <c r="B15" s="20"/>
    </row>
    <row r="21" spans="21:21" x14ac:dyDescent="0.25"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C4" zoomScaleNormal="100" workbookViewId="0">
      <selection activeCell="H24" sqref="H24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9" t="s">
        <v>71</v>
      </c>
      <c r="B1" s="20"/>
    </row>
    <row r="2" spans="1:24" ht="14.25" customHeight="1" x14ac:dyDescent="0.25">
      <c r="A2" s="48"/>
      <c r="B2" s="26"/>
      <c r="C2" s="34"/>
      <c r="D2" s="34"/>
      <c r="E2" s="34"/>
      <c r="F2" s="34"/>
      <c r="G2" s="34"/>
      <c r="H2" s="34"/>
      <c r="I2" s="26"/>
      <c r="J2" s="51"/>
      <c r="T2" s="26"/>
    </row>
    <row r="3" spans="1:24" ht="15.75" x14ac:dyDescent="0.25">
      <c r="A3" s="48"/>
      <c r="B3" s="83" t="s">
        <v>81</v>
      </c>
      <c r="C3" s="84"/>
      <c r="D3" s="84"/>
      <c r="E3" s="84"/>
      <c r="F3" s="84"/>
      <c r="G3" s="84"/>
      <c r="H3" s="84"/>
      <c r="I3" s="84"/>
      <c r="J3" s="86" t="s">
        <v>79</v>
      </c>
      <c r="K3" s="87"/>
      <c r="L3" s="87"/>
      <c r="M3" s="87"/>
      <c r="N3" s="87"/>
      <c r="O3" s="87"/>
      <c r="P3" s="88"/>
      <c r="Q3" s="86" t="s">
        <v>80</v>
      </c>
      <c r="R3" s="87"/>
      <c r="S3" s="87"/>
      <c r="T3" s="87"/>
      <c r="U3" s="87"/>
      <c r="V3" s="87"/>
      <c r="W3" s="87"/>
      <c r="X3" s="87"/>
    </row>
    <row r="4" spans="1:24" x14ac:dyDescent="0.25">
      <c r="A4" s="48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51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7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7" t="s">
        <v>34</v>
      </c>
    </row>
    <row r="5" spans="1:24" x14ac:dyDescent="0.25">
      <c r="A5" s="48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51"/>
      <c r="K5" s="34"/>
      <c r="L5" s="34"/>
      <c r="M5" s="34"/>
      <c r="N5" s="34"/>
      <c r="O5" s="34"/>
      <c r="P5" s="48"/>
      <c r="Q5" s="26"/>
      <c r="R5" s="34"/>
      <c r="S5" s="34"/>
      <c r="T5" s="26"/>
      <c r="U5" s="34"/>
      <c r="V5" s="34"/>
      <c r="W5" s="34"/>
      <c r="X5" s="48"/>
    </row>
    <row r="6" spans="1:24" x14ac:dyDescent="0.25">
      <c r="A6" s="19" t="s">
        <v>107</v>
      </c>
      <c r="B6" s="68">
        <v>0.2675000000000094</v>
      </c>
      <c r="C6" s="43">
        <v>0.24750000000000028</v>
      </c>
      <c r="D6" s="43">
        <v>2.0499999999969987E-3</v>
      </c>
      <c r="E6" s="43">
        <v>3.9999999999977831E-3</v>
      </c>
      <c r="F6" s="42">
        <v>-3.0000000000285354E-4</v>
      </c>
      <c r="G6" s="95">
        <f>B6+C6</f>
        <v>0.51500000000000967</v>
      </c>
      <c r="H6" s="43">
        <f>E6</f>
        <v>3.9999999999977831E-3</v>
      </c>
      <c r="I6" s="43">
        <f>B6+C6+D6+E6</f>
        <v>0.52105000000000445</v>
      </c>
      <c r="J6" s="67">
        <f t="shared" ref="J6:J14" si="0">(C6/I6)*100</f>
        <v>47.500239900201166</v>
      </c>
      <c r="K6" s="43">
        <f t="shared" ref="K6:K14" si="1">(B6/I6)*100</f>
        <v>51.338643124461591</v>
      </c>
      <c r="L6" s="43">
        <f>(D6/I6)*100</f>
        <v>0.39343633048593823</v>
      </c>
      <c r="M6" s="43">
        <f>(E6/I6)*100</f>
        <v>0.76768064485130971</v>
      </c>
      <c r="N6" s="42" t="s">
        <v>118</v>
      </c>
      <c r="O6" s="43">
        <f>(G6/I6)*100</f>
        <v>98.838883024662749</v>
      </c>
      <c r="P6" s="69">
        <f>(H6/I6)*100</f>
        <v>0.76768064485130971</v>
      </c>
      <c r="Q6" s="68">
        <f>(I6/'Final-Total Dry Solids'!I6)*100</f>
        <v>12.074199378968466</v>
      </c>
      <c r="R6" s="68">
        <f>(G6/'Final-Total Dry Solids'!I6)*100</f>
        <v>11.934003800343199</v>
      </c>
      <c r="S6" s="43">
        <f>(H6/'Final-Total Dry Solids'!I6)*100</f>
        <v>9.2691291653097932E-2</v>
      </c>
      <c r="T6" s="43">
        <f>(C6/'Final-Total Dry Solids'!I6)*100</f>
        <v>5.7352736710386205</v>
      </c>
      <c r="U6" s="43">
        <f>(B6/'Final-Total Dry Solids'!I6)*100</f>
        <v>6.198730129304578</v>
      </c>
      <c r="V6" s="43">
        <f>(D6/'Final-Total Dry Solids'!I6)*100</f>
        <v>4.7504286972169477E-2</v>
      </c>
      <c r="W6" s="43">
        <f>(E6/'Final-Total Dry Solids'!I6)*100</f>
        <v>9.2691291653097932E-2</v>
      </c>
      <c r="X6" s="49">
        <v>0</v>
      </c>
    </row>
    <row r="7" spans="1:24" s="42" customFormat="1" x14ac:dyDescent="0.25">
      <c r="A7" s="19" t="s">
        <v>110</v>
      </c>
      <c r="B7" s="68">
        <v>0.27000000000001467</v>
      </c>
      <c r="C7" s="43">
        <v>0.24999999999999445</v>
      </c>
      <c r="D7" s="43">
        <v>3.6500000000003752E-3</v>
      </c>
      <c r="E7" s="43">
        <v>2.0500000000041041E-3</v>
      </c>
      <c r="F7" s="43">
        <v>6.4999999999670877E-4</v>
      </c>
      <c r="G7" s="95">
        <f t="shared" ref="G7:G14" si="2">B7+C7</f>
        <v>0.52000000000000912</v>
      </c>
      <c r="H7" s="43">
        <f t="shared" ref="H7:H14" si="3">E7+F7</f>
        <v>2.7000000000008129E-3</v>
      </c>
      <c r="I7" s="43">
        <f t="shared" ref="I6:I14" si="4">B7+C7+D7+E7+F7</f>
        <v>0.52635000000001031</v>
      </c>
      <c r="J7" s="67">
        <f t="shared" si="0"/>
        <v>47.496912700672475</v>
      </c>
      <c r="K7" s="43">
        <f t="shared" si="1"/>
        <v>51.296665716730196</v>
      </c>
      <c r="L7" s="43">
        <f t="shared" ref="L7:L14" si="5">(D7/I7)*100</f>
        <v>0.69345492542990483</v>
      </c>
      <c r="M7" s="43">
        <f t="shared" ref="M7:M14" si="6">(E7/I7)*100</f>
        <v>0.38947468414630265</v>
      </c>
      <c r="N7" s="43">
        <f t="shared" ref="N7:N14" si="7">(F7/I7)*100</f>
        <v>0.12349197302112588</v>
      </c>
      <c r="O7" s="43">
        <f t="shared" ref="O7:O14" si="8">(G7/I7)*100</f>
        <v>98.793578417402671</v>
      </c>
      <c r="P7" s="69">
        <f t="shared" ref="P7:P14" si="9">(H7/I7)*100</f>
        <v>0.51296665716742851</v>
      </c>
      <c r="Q7" s="68">
        <f>(I7/'Final-Total Dry Solids'!I7)*100</f>
        <v>12.378007196105894</v>
      </c>
      <c r="R7" s="68">
        <f>(G7/'Final-Total Dry Solids'!I7)*100</f>
        <v>12.228676245796622</v>
      </c>
      <c r="S7" s="43">
        <f>(H7/'Final-Total Dry Solids'!I7)*100</f>
        <v>6.349504973780816E-2</v>
      </c>
      <c r="T7" s="43">
        <f>(C7/'Final-Total Dry Solids'!I7)*100</f>
        <v>5.8791712720173734</v>
      </c>
      <c r="U7" s="43">
        <f>(B7/'Final-Total Dry Solids'!I7)*100</f>
        <v>6.3495049737792488</v>
      </c>
      <c r="V7" s="43">
        <f>(D7/'Final-Total Dry Solids'!I7)*100</f>
        <v>8.5835900571464382E-2</v>
      </c>
      <c r="W7" s="43">
        <f>(E7/'Final-Total Dry Solids'!I7)*100</f>
        <v>4.8209204430640043E-2</v>
      </c>
      <c r="X7" s="69">
        <f>(F7/'Final-Total Dry Solids'!I7)*100</f>
        <v>1.528584530716811E-2</v>
      </c>
    </row>
    <row r="8" spans="1:24" x14ac:dyDescent="0.25">
      <c r="A8" s="19" t="s">
        <v>111</v>
      </c>
      <c r="B8" s="68">
        <v>0.25249999999998884</v>
      </c>
      <c r="C8" s="43">
        <v>0.24499999999998412</v>
      </c>
      <c r="D8" s="42">
        <v>-2.9999999999574811E-4</v>
      </c>
      <c r="E8" s="42">
        <v>-3.0000000000285354E-4</v>
      </c>
      <c r="F8" s="43">
        <v>1.549999999998164E-3</v>
      </c>
      <c r="G8" s="95">
        <f t="shared" si="2"/>
        <v>0.49749999999997296</v>
      </c>
      <c r="H8" s="43">
        <f>F8</f>
        <v>1.549999999998164E-3</v>
      </c>
      <c r="I8" s="43">
        <f>B8+C8+F8</f>
        <v>0.49904999999997113</v>
      </c>
      <c r="J8" s="67">
        <f t="shared" si="0"/>
        <v>49.09327722673045</v>
      </c>
      <c r="K8" s="43">
        <f t="shared" si="1"/>
        <v>50.596132652039557</v>
      </c>
      <c r="L8" s="42" t="s">
        <v>118</v>
      </c>
      <c r="M8" s="42" t="s">
        <v>118</v>
      </c>
      <c r="N8" s="43">
        <f t="shared" si="7"/>
        <v>0.31059012122998775</v>
      </c>
      <c r="O8" s="43">
        <f t="shared" si="8"/>
        <v>99.689409878770007</v>
      </c>
      <c r="P8" s="69">
        <f t="shared" si="9"/>
        <v>0.31059012122998775</v>
      </c>
      <c r="Q8" s="68">
        <f>(I8/'Final-Total Dry Solids'!I8)*100</f>
        <v>11.649567561888798</v>
      </c>
      <c r="R8" s="68">
        <f>(G8/'Final-Total Dry Solids'!I8)*100</f>
        <v>11.613385155875559</v>
      </c>
      <c r="S8" s="43">
        <f>(H8/'Final-Total Dry Solids'!I8)*100</f>
        <v>3.6182406013239736E-2</v>
      </c>
      <c r="T8" s="43">
        <f>(C8/'Final-Total Dry Solids'!I8)*100</f>
        <v>5.7191544988733307</v>
      </c>
      <c r="U8" s="43">
        <f>(B8/'Final-Total Dry Solids'!I8)*100</f>
        <v>5.894230657002228</v>
      </c>
      <c r="V8" s="42">
        <v>0</v>
      </c>
      <c r="W8" s="42">
        <v>0</v>
      </c>
      <c r="X8" s="69">
        <f>(F8/'Final-Total Dry Solids'!I8)*100</f>
        <v>3.6182406013239736E-2</v>
      </c>
    </row>
    <row r="9" spans="1:24" ht="15.75" customHeight="1" x14ac:dyDescent="0.25">
      <c r="A9" s="19" t="s">
        <v>112</v>
      </c>
      <c r="B9" s="68">
        <v>0.25249999999999995</v>
      </c>
      <c r="C9" s="43">
        <v>0.23750000000000138</v>
      </c>
      <c r="D9" s="42">
        <v>-2.5000000000119371E-4</v>
      </c>
      <c r="E9" s="43">
        <v>1.6499999999979309E-3</v>
      </c>
      <c r="F9" s="43">
        <v>1.3999999999967372E-3</v>
      </c>
      <c r="G9" s="95">
        <f t="shared" si="2"/>
        <v>0.49000000000000132</v>
      </c>
      <c r="H9" s="43">
        <f t="shared" si="3"/>
        <v>3.0499999999946681E-3</v>
      </c>
      <c r="I9" s="43">
        <f t="shared" si="4"/>
        <v>0.4927999999999948</v>
      </c>
      <c r="J9" s="67">
        <f t="shared" si="0"/>
        <v>48.193993506494294</v>
      </c>
      <c r="K9" s="43">
        <f t="shared" si="1"/>
        <v>51.237824675325207</v>
      </c>
      <c r="L9" s="42" t="s">
        <v>118</v>
      </c>
      <c r="M9" s="43">
        <f t="shared" si="6"/>
        <v>0.33482142857101221</v>
      </c>
      <c r="N9" s="43">
        <f t="shared" si="7"/>
        <v>0.28409090909024998</v>
      </c>
      <c r="O9" s="43">
        <f t="shared" si="8"/>
        <v>99.431818181819494</v>
      </c>
      <c r="P9" s="69">
        <f t="shared" si="9"/>
        <v>0.6189123376612623</v>
      </c>
      <c r="Q9" s="68">
        <f>(I9/'Final-Total Dry Solids'!I9)*100</f>
        <v>12.687787232399048</v>
      </c>
      <c r="R9" s="68">
        <f>(G9/'Final-Total Dry Solids'!I9)*100</f>
        <v>12.615697532215131</v>
      </c>
      <c r="S9" s="43">
        <f>(H9/'Final-Total Dry Solids'!I9)*100</f>
        <v>7.8526280557528125E-2</v>
      </c>
      <c r="T9" s="43">
        <f>(C9/'Final-Total Dry Solids'!I9)*100</f>
        <v>6.1147513549002097</v>
      </c>
      <c r="U9" s="43">
        <f>(B9/'Final-Total Dry Solids'!I9)*100</f>
        <v>6.50094617731492</v>
      </c>
      <c r="V9" s="42">
        <v>0</v>
      </c>
      <c r="W9" s="43">
        <f>(E9/'Final-Total Dry Solids'!I9)*100</f>
        <v>4.2481430465568987E-2</v>
      </c>
      <c r="X9" s="69">
        <f>(F9/'Final-Total Dry Solids'!I9)*100</f>
        <v>3.6044850091959124E-2</v>
      </c>
    </row>
    <row r="10" spans="1:24" x14ac:dyDescent="0.25">
      <c r="A10" s="19" t="s">
        <v>113</v>
      </c>
      <c r="B10" s="70">
        <v>0.255000000000005</v>
      </c>
      <c r="C10" s="43">
        <v>0.2350000000000072</v>
      </c>
      <c r="D10" s="43">
        <v>1.8499999999974648E-3</v>
      </c>
      <c r="E10" s="43">
        <v>2.1500000000003183E-3</v>
      </c>
      <c r="F10" s="42">
        <v>-9.5000000000311502E-4</v>
      </c>
      <c r="G10" s="95">
        <f t="shared" si="2"/>
        <v>0.4900000000000122</v>
      </c>
      <c r="H10" s="43">
        <f>E10</f>
        <v>2.1500000000003183E-3</v>
      </c>
      <c r="I10" s="43">
        <f>B10+C10+D10+E10</f>
        <v>0.49400000000000999</v>
      </c>
      <c r="J10" s="67">
        <f t="shared" si="0"/>
        <v>47.570850202429646</v>
      </c>
      <c r="K10" s="43">
        <f t="shared" si="1"/>
        <v>51.619433198380534</v>
      </c>
      <c r="L10" s="43">
        <f t="shared" si="5"/>
        <v>0.3744939271249853</v>
      </c>
      <c r="M10" s="43">
        <f t="shared" si="6"/>
        <v>0.435222672064833</v>
      </c>
      <c r="N10" s="42" t="s">
        <v>118</v>
      </c>
      <c r="O10" s="43">
        <f t="shared" si="8"/>
        <v>99.190283400810188</v>
      </c>
      <c r="P10" s="69">
        <f>(H10/I10)*100</f>
        <v>0.435222672064833</v>
      </c>
      <c r="Q10" s="68">
        <f>(I10/'Final-Total Dry Solids'!I10)*100</f>
        <v>12.663257328155447</v>
      </c>
      <c r="R10" s="68">
        <f>(G10/'Final-Total Dry Solids'!I10)*100</f>
        <v>12.560720831571254</v>
      </c>
      <c r="S10" s="43">
        <f>(H10/'Final-Total Dry Solids'!I10)*100</f>
        <v>5.5113366914043914E-2</v>
      </c>
      <c r="T10" s="43">
        <f>(C10/'Final-Total Dry Solids'!I10)*100</f>
        <v>6.0240191743250229</v>
      </c>
      <c r="U10" s="43">
        <f>(B10/'Final-Total Dry Solids'!I10)*100</f>
        <v>6.5367016572462298</v>
      </c>
      <c r="V10" s="43">
        <f>(D10/'Final-Total Dry Solids'!I10)*100</f>
        <v>4.7423129670151824E-2</v>
      </c>
      <c r="W10" s="43">
        <f>(E10/'Final-Total Dry Solids'!I10)*100</f>
        <v>5.5113366914043914E-2</v>
      </c>
      <c r="X10" s="49">
        <v>0</v>
      </c>
    </row>
    <row r="11" spans="1:24" s="42" customFormat="1" x14ac:dyDescent="0.25">
      <c r="A11" s="19" t="s">
        <v>114</v>
      </c>
      <c r="B11" s="68">
        <v>0.2475000000000005</v>
      </c>
      <c r="C11" s="43">
        <v>0.22750000000000248</v>
      </c>
      <c r="D11" s="42">
        <v>-4.500000000007276E-4</v>
      </c>
      <c r="E11" s="42">
        <v>-6.4999999999670877E-4</v>
      </c>
      <c r="F11" s="42">
        <v>-1.9999999999953388E-4</v>
      </c>
      <c r="G11" s="95">
        <f>B11+C11</f>
        <v>0.47500000000000298</v>
      </c>
      <c r="H11" s="96" t="s">
        <v>118</v>
      </c>
      <c r="I11" s="43">
        <f>B11+C11</f>
        <v>0.47500000000000298</v>
      </c>
      <c r="J11" s="67">
        <f t="shared" si="0"/>
        <v>47.894736842105488</v>
      </c>
      <c r="K11" s="43">
        <f t="shared" si="1"/>
        <v>52.105263157894512</v>
      </c>
      <c r="L11" s="42" t="s">
        <v>118</v>
      </c>
      <c r="M11" s="42" t="s">
        <v>118</v>
      </c>
      <c r="N11" s="42" t="s">
        <v>118</v>
      </c>
      <c r="O11" s="43">
        <f t="shared" si="8"/>
        <v>100</v>
      </c>
      <c r="P11" s="49" t="s">
        <v>118</v>
      </c>
      <c r="Q11" s="68">
        <f>(I11/'Final-Total Dry Solids'!I11)*100</f>
        <v>12.447262912397475</v>
      </c>
      <c r="R11" s="68">
        <f>(G11/'Final-Total Dry Solids'!I11)*100</f>
        <v>12.447262912397475</v>
      </c>
      <c r="S11" s="42">
        <v>0</v>
      </c>
      <c r="T11" s="43">
        <f>(C11/'Final-Total Dry Solids'!I11)*100</f>
        <v>5.9615838159377654</v>
      </c>
      <c r="U11" s="43">
        <f>(B11/'Final-Total Dry Solids'!I11)*100</f>
        <v>6.4856790964597097</v>
      </c>
      <c r="V11" s="42">
        <v>0</v>
      </c>
      <c r="W11" s="42">
        <v>0</v>
      </c>
      <c r="X11" s="49">
        <v>0</v>
      </c>
    </row>
    <row r="12" spans="1:24" x14ac:dyDescent="0.25">
      <c r="A12" s="60"/>
      <c r="B12" s="68"/>
      <c r="C12" s="43"/>
      <c r="D12" s="43"/>
      <c r="E12" s="43"/>
      <c r="F12" s="43"/>
      <c r="G12" s="43"/>
      <c r="H12" s="43"/>
      <c r="I12" s="43"/>
      <c r="J12" s="67"/>
      <c r="K12" s="43"/>
      <c r="L12" s="43"/>
      <c r="M12" s="43"/>
      <c r="N12" s="43"/>
      <c r="O12" s="43"/>
      <c r="P12" s="69"/>
      <c r="Q12" s="68"/>
      <c r="R12" s="68"/>
      <c r="S12" s="43"/>
      <c r="T12" s="43"/>
      <c r="U12" s="43"/>
      <c r="V12" s="43"/>
      <c r="W12" s="43"/>
      <c r="X12" s="69"/>
    </row>
    <row r="13" spans="1:24" s="33" customFormat="1" x14ac:dyDescent="0.25">
      <c r="A13" s="61"/>
      <c r="B13" s="93"/>
      <c r="C13" s="94"/>
      <c r="D13" s="94"/>
      <c r="E13" s="94"/>
      <c r="F13" s="94"/>
      <c r="G13" s="43"/>
      <c r="H13" s="43"/>
      <c r="I13" s="43"/>
      <c r="J13" s="67"/>
      <c r="K13" s="43"/>
      <c r="L13" s="43"/>
      <c r="M13" s="43"/>
      <c r="N13" s="43"/>
      <c r="O13" s="43"/>
      <c r="P13" s="69"/>
      <c r="Q13" s="68"/>
      <c r="R13" s="68"/>
      <c r="S13" s="43"/>
      <c r="T13" s="43"/>
      <c r="U13" s="43"/>
      <c r="V13" s="43"/>
      <c r="W13" s="43"/>
      <c r="X13" s="69"/>
    </row>
    <row r="14" spans="1:24" s="33" customFormat="1" x14ac:dyDescent="0.25">
      <c r="A14" s="61"/>
      <c r="B14" s="58"/>
      <c r="G14" s="43"/>
      <c r="H14" s="43"/>
      <c r="I14" s="43"/>
      <c r="J14" s="67"/>
      <c r="K14" s="43"/>
      <c r="L14" s="43"/>
      <c r="M14" s="43"/>
      <c r="N14" s="43"/>
      <c r="O14" s="43"/>
      <c r="P14" s="69"/>
      <c r="Q14" s="68"/>
      <c r="R14" s="68"/>
      <c r="S14" s="43"/>
      <c r="T14" s="43"/>
      <c r="U14" s="43"/>
      <c r="V14" s="43"/>
      <c r="W14" s="43"/>
      <c r="X14" s="69"/>
    </row>
    <row r="15" spans="1:24" x14ac:dyDescent="0.25">
      <c r="B15" s="20"/>
      <c r="F15" s="42" t="s">
        <v>117</v>
      </c>
    </row>
    <row r="18" spans="2:4" x14ac:dyDescent="0.25">
      <c r="B18" s="89"/>
      <c r="C18" s="90"/>
      <c r="D18" s="90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2016-12-06T15:11:41Z</dcterms:modified>
</cp:coreProperties>
</file>